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tt\2019 CFA Level I\Ted Excel\"/>
    </mc:Choice>
  </mc:AlternateContent>
  <xr:revisionPtr revIDLastSave="0" documentId="8_{D870493F-77F3-42EE-9ABB-A1B775431F01}" xr6:coauthVersionLast="46" xr6:coauthVersionMax="46" xr10:uidLastSave="{00000000-0000-0000-0000-000000000000}"/>
  <bookViews>
    <workbookView xWindow="5595" yWindow="1350" windowWidth="21600" windowHeight="11385" xr2:uid="{F3CEC29D-FD28-4DC5-9875-181FDCAF44C2}"/>
  </bookViews>
  <sheets>
    <sheet name="Leasee page 540" sheetId="1" r:id="rId1"/>
    <sheet name="Leasor page 550" sheetId="2" r:id="rId2"/>
  </sheets>
  <externalReferences>
    <externalReference r:id="rId3"/>
  </externalReferences>
  <definedNames>
    <definedName name="_xlnm.Print_Area" localSheetId="0">'Leasee page 540'!$A$1:$M$77</definedName>
    <definedName name="_xlnm.Print_Area" localSheetId="1">'Leasor page 550'!$A$1:$M$74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 l="1"/>
  <c r="B55" i="2"/>
  <c r="G49" i="2"/>
  <c r="F49" i="2"/>
  <c r="E49" i="2"/>
  <c r="D49" i="2"/>
  <c r="C49" i="2"/>
  <c r="G48" i="2"/>
  <c r="E46" i="2"/>
  <c r="C46" i="2"/>
  <c r="G45" i="2"/>
  <c r="C40" i="2"/>
  <c r="C41" i="2" s="1"/>
  <c r="F38" i="2"/>
  <c r="E38" i="2"/>
  <c r="G38" i="2" s="1"/>
  <c r="D38" i="2"/>
  <c r="C38" i="2"/>
  <c r="F35" i="2"/>
  <c r="F43" i="2" s="1"/>
  <c r="F52" i="2" s="1"/>
  <c r="F57" i="2" s="1"/>
  <c r="E35" i="2"/>
  <c r="E43" i="2" s="1"/>
  <c r="E52" i="2" s="1"/>
  <c r="E57" i="2" s="1"/>
  <c r="D35" i="2"/>
  <c r="D43" i="2" s="1"/>
  <c r="D52" i="2" s="1"/>
  <c r="D57" i="2" s="1"/>
  <c r="C35" i="2"/>
  <c r="C43" i="2" s="1"/>
  <c r="C52" i="2" s="1"/>
  <c r="C57" i="2" s="1"/>
  <c r="C32" i="2"/>
  <c r="C33" i="2" s="1"/>
  <c r="G31" i="2"/>
  <c r="G30" i="2"/>
  <c r="D29" i="2"/>
  <c r="D32" i="2" s="1"/>
  <c r="C29" i="2"/>
  <c r="F28" i="2"/>
  <c r="F29" i="2" s="1"/>
  <c r="F32" i="2" s="1"/>
  <c r="E28" i="2"/>
  <c r="E29" i="2" s="1"/>
  <c r="E32" i="2" s="1"/>
  <c r="D28" i="2"/>
  <c r="D46" i="2" s="1"/>
  <c r="C28" i="2"/>
  <c r="G27" i="2"/>
  <c r="F26" i="2"/>
  <c r="E26" i="2"/>
  <c r="D26" i="2"/>
  <c r="C26" i="2"/>
  <c r="F21" i="2"/>
  <c r="F20" i="2"/>
  <c r="F23" i="2" s="1"/>
  <c r="E20" i="2"/>
  <c r="D20" i="2"/>
  <c r="G20" i="2" s="1"/>
  <c r="C20" i="2"/>
  <c r="G19" i="2"/>
  <c r="G18" i="2"/>
  <c r="F17" i="2"/>
  <c r="E17" i="2"/>
  <c r="D17" i="2"/>
  <c r="C17" i="2"/>
  <c r="C15" i="2"/>
  <c r="E14" i="2"/>
  <c r="H7" i="2"/>
  <c r="A7" i="2"/>
  <c r="H6" i="2"/>
  <c r="A6" i="2"/>
  <c r="H5" i="2"/>
  <c r="C5" i="2"/>
  <c r="A5" i="2"/>
  <c r="I4" i="2"/>
  <c r="I5" i="2" s="1"/>
  <c r="I6" i="2" s="1"/>
  <c r="I7" i="2" s="1"/>
  <c r="H4" i="2"/>
  <c r="G4" i="2"/>
  <c r="G5" i="2" s="1"/>
  <c r="G6" i="2" s="1"/>
  <c r="G7" i="2" s="1"/>
  <c r="E4" i="2"/>
  <c r="A4" i="2"/>
  <c r="C3" i="2"/>
  <c r="B3" i="2"/>
  <c r="B62" i="1"/>
  <c r="B57" i="1"/>
  <c r="F51" i="1"/>
  <c r="G51" i="1" s="1"/>
  <c r="E51" i="1"/>
  <c r="D51" i="1"/>
  <c r="C51" i="1"/>
  <c r="G50" i="1"/>
  <c r="F48" i="1"/>
  <c r="E48" i="1"/>
  <c r="D48" i="1"/>
  <c r="C48" i="1"/>
  <c r="G48" i="1" s="1"/>
  <c r="F46" i="1"/>
  <c r="E46" i="1"/>
  <c r="D46" i="1"/>
  <c r="C46" i="1"/>
  <c r="G46" i="1" s="1"/>
  <c r="F45" i="1"/>
  <c r="E45" i="1"/>
  <c r="D45" i="1"/>
  <c r="C45" i="1"/>
  <c r="F39" i="1"/>
  <c r="E39" i="1"/>
  <c r="D39" i="1"/>
  <c r="C39" i="1"/>
  <c r="G39" i="1" s="1"/>
  <c r="C37" i="1"/>
  <c r="F36" i="1"/>
  <c r="E36" i="1"/>
  <c r="D36" i="1"/>
  <c r="C36" i="1"/>
  <c r="C33" i="1"/>
  <c r="C47" i="1" s="1"/>
  <c r="C32" i="1"/>
  <c r="C34" i="1" s="1"/>
  <c r="G31" i="1"/>
  <c r="G30" i="1"/>
  <c r="F29" i="1"/>
  <c r="F32" i="1" s="1"/>
  <c r="E29" i="1"/>
  <c r="E32" i="1" s="1"/>
  <c r="D29" i="1"/>
  <c r="D32" i="1" s="1"/>
  <c r="C29" i="1"/>
  <c r="G28" i="1"/>
  <c r="G27" i="1"/>
  <c r="F21" i="1"/>
  <c r="F20" i="1"/>
  <c r="F23" i="1" s="1"/>
  <c r="E20" i="1"/>
  <c r="D20" i="1"/>
  <c r="C20" i="1"/>
  <c r="G20" i="1" s="1"/>
  <c r="G19" i="1"/>
  <c r="G18" i="1"/>
  <c r="C15" i="1"/>
  <c r="E14" i="1"/>
  <c r="H7" i="1"/>
  <c r="H6" i="1"/>
  <c r="H5" i="1"/>
  <c r="C5" i="1"/>
  <c r="C6" i="1" s="1"/>
  <c r="H4" i="1"/>
  <c r="H8" i="1" s="1"/>
  <c r="G4" i="1"/>
  <c r="G5" i="1" s="1"/>
  <c r="G6" i="1" s="1"/>
  <c r="G7" i="1" s="1"/>
  <c r="E4" i="1"/>
  <c r="F4" i="1" s="1"/>
  <c r="F24" i="2" l="1"/>
  <c r="F25" i="2" s="1"/>
  <c r="C68" i="1"/>
  <c r="C60" i="1"/>
  <c r="C62" i="1" s="1"/>
  <c r="C65" i="1" s="1"/>
  <c r="E34" i="2"/>
  <c r="E33" i="2"/>
  <c r="F33" i="2"/>
  <c r="F34" i="2" s="1"/>
  <c r="G29" i="2"/>
  <c r="F24" i="1"/>
  <c r="F38" i="1" s="1"/>
  <c r="F25" i="1"/>
  <c r="D33" i="1"/>
  <c r="D47" i="1" s="1"/>
  <c r="D49" i="1" s="1"/>
  <c r="G32" i="1"/>
  <c r="C49" i="1"/>
  <c r="D33" i="2"/>
  <c r="D34" i="2" s="1"/>
  <c r="G33" i="2"/>
  <c r="D5" i="1"/>
  <c r="B5" i="1"/>
  <c r="C7" i="1"/>
  <c r="E33" i="1"/>
  <c r="E47" i="1" s="1"/>
  <c r="E49" i="1" s="1"/>
  <c r="E34" i="1"/>
  <c r="F33" i="1"/>
  <c r="F47" i="1" s="1"/>
  <c r="F49" i="1" s="1"/>
  <c r="F34" i="1"/>
  <c r="I4" i="1"/>
  <c r="I5" i="1" s="1"/>
  <c r="I6" i="1" s="1"/>
  <c r="I7" i="1" s="1"/>
  <c r="G28" i="2"/>
  <c r="C8" i="1"/>
  <c r="C41" i="1"/>
  <c r="C6" i="2"/>
  <c r="F46" i="2"/>
  <c r="G46" i="2" s="1"/>
  <c r="F4" i="2"/>
  <c r="G32" i="2"/>
  <c r="C34" i="2"/>
  <c r="G29" i="1"/>
  <c r="G36" i="1"/>
  <c r="G45" i="1"/>
  <c r="F66" i="2" l="1"/>
  <c r="F44" i="2"/>
  <c r="F47" i="2" s="1"/>
  <c r="D66" i="2"/>
  <c r="D44" i="2"/>
  <c r="D47" i="2" s="1"/>
  <c r="D58" i="2"/>
  <c r="D60" i="2" s="1"/>
  <c r="F52" i="1"/>
  <c r="F71" i="1"/>
  <c r="F36" i="2"/>
  <c r="F65" i="2"/>
  <c r="C42" i="1"/>
  <c r="D34" i="1"/>
  <c r="E66" i="2"/>
  <c r="E44" i="2"/>
  <c r="E47" i="2" s="1"/>
  <c r="D11" i="1"/>
  <c r="D37" i="1"/>
  <c r="E68" i="1"/>
  <c r="C58" i="2"/>
  <c r="C60" i="2" s="1"/>
  <c r="G34" i="2"/>
  <c r="C44" i="2"/>
  <c r="C66" i="2"/>
  <c r="C63" i="2"/>
  <c r="D52" i="1"/>
  <c r="D71" i="1"/>
  <c r="E71" i="1"/>
  <c r="E52" i="1"/>
  <c r="F67" i="1"/>
  <c r="D5" i="2"/>
  <c r="B5" i="2"/>
  <c r="E5" i="1"/>
  <c r="F68" i="1"/>
  <c r="G33" i="1"/>
  <c r="G47" i="1"/>
  <c r="C7" i="2"/>
  <c r="C8" i="2"/>
  <c r="C71" i="1"/>
  <c r="G49" i="1"/>
  <c r="C52" i="1"/>
  <c r="G52" i="1" s="1"/>
  <c r="G44" i="2" l="1"/>
  <c r="C47" i="2"/>
  <c r="D63" i="2"/>
  <c r="D69" i="2"/>
  <c r="D50" i="2"/>
  <c r="E58" i="2"/>
  <c r="E69" i="2"/>
  <c r="E50" i="2"/>
  <c r="F69" i="2"/>
  <c r="F50" i="2"/>
  <c r="D41" i="1"/>
  <c r="F5" i="1"/>
  <c r="C21" i="1"/>
  <c r="E11" i="1"/>
  <c r="D11" i="2"/>
  <c r="E5" i="2"/>
  <c r="D68" i="1"/>
  <c r="D60" i="1"/>
  <c r="G34" i="1"/>
  <c r="D42" i="1" l="1"/>
  <c r="D62" i="1"/>
  <c r="E60" i="1"/>
  <c r="E60" i="2"/>
  <c r="F58" i="2"/>
  <c r="F60" i="2" s="1"/>
  <c r="C69" i="2"/>
  <c r="G47" i="2"/>
  <c r="C50" i="2"/>
  <c r="G50" i="2" s="1"/>
  <c r="C21" i="2"/>
  <c r="E11" i="2"/>
  <c r="C37" i="2"/>
  <c r="C23" i="1"/>
  <c r="D40" i="2"/>
  <c r="F5" i="2"/>
  <c r="D6" i="1"/>
  <c r="B6" i="1"/>
  <c r="F63" i="2" l="1"/>
  <c r="E63" i="2"/>
  <c r="E62" i="1"/>
  <c r="F60" i="1"/>
  <c r="F62" i="1" s="1"/>
  <c r="C24" i="1"/>
  <c r="C25" i="1" s="1"/>
  <c r="C23" i="2"/>
  <c r="E65" i="1"/>
  <c r="D65" i="1"/>
  <c r="D12" i="1"/>
  <c r="E37" i="1"/>
  <c r="E6" i="1"/>
  <c r="D6" i="2"/>
  <c r="B6" i="2"/>
  <c r="D41" i="2"/>
  <c r="C55" i="1" l="1"/>
  <c r="C57" i="1" s="1"/>
  <c r="C64" i="1"/>
  <c r="C67" i="1"/>
  <c r="F65" i="1"/>
  <c r="E41" i="1"/>
  <c r="F6" i="1"/>
  <c r="C38" i="1"/>
  <c r="E12" i="1"/>
  <c r="D21" i="1"/>
  <c r="D12" i="2"/>
  <c r="E6" i="2"/>
  <c r="C24" i="2"/>
  <c r="C25" i="2"/>
  <c r="D23" i="1" l="1"/>
  <c r="C65" i="2"/>
  <c r="C36" i="2"/>
  <c r="C53" i="2"/>
  <c r="C55" i="2" s="1"/>
  <c r="C62" i="2" s="1"/>
  <c r="E42" i="1"/>
  <c r="E40" i="2"/>
  <c r="F6" i="2"/>
  <c r="C40" i="1"/>
  <c r="D21" i="2"/>
  <c r="D37" i="2"/>
  <c r="E12" i="2"/>
  <c r="D7" i="1"/>
  <c r="B7" i="1"/>
  <c r="C39" i="2" l="1"/>
  <c r="D7" i="2"/>
  <c r="B7" i="2"/>
  <c r="F37" i="1"/>
  <c r="D13" i="1"/>
  <c r="E7" i="1"/>
  <c r="D8" i="1"/>
  <c r="C43" i="1"/>
  <c r="C70" i="1"/>
  <c r="E41" i="2"/>
  <c r="D23" i="2"/>
  <c r="D24" i="1"/>
  <c r="E13" i="1" l="1"/>
  <c r="E15" i="1" s="1"/>
  <c r="E21" i="1"/>
  <c r="D15" i="1"/>
  <c r="D38" i="1"/>
  <c r="F40" i="1"/>
  <c r="G37" i="1"/>
  <c r="D25" i="1"/>
  <c r="D13" i="2"/>
  <c r="E7" i="2"/>
  <c r="D8" i="2"/>
  <c r="F41" i="1"/>
  <c r="E8" i="1"/>
  <c r="F7" i="1"/>
  <c r="D24" i="2"/>
  <c r="D25" i="2" s="1"/>
  <c r="C42" i="2"/>
  <c r="C68" i="2"/>
  <c r="D53" i="2" l="1"/>
  <c r="D55" i="2" s="1"/>
  <c r="D36" i="2"/>
  <c r="D65" i="2"/>
  <c r="D62" i="2"/>
  <c r="D40" i="1"/>
  <c r="F42" i="1"/>
  <c r="G42" i="1" s="1"/>
  <c r="G41" i="1"/>
  <c r="F40" i="2"/>
  <c r="E8" i="2"/>
  <c r="F7" i="2"/>
  <c r="D67" i="1"/>
  <c r="D55" i="1"/>
  <c r="D57" i="1" s="1"/>
  <c r="D64" i="1" s="1"/>
  <c r="F70" i="1"/>
  <c r="E21" i="2"/>
  <c r="E37" i="2"/>
  <c r="F37" i="2"/>
  <c r="F39" i="2" s="1"/>
  <c r="E13" i="2"/>
  <c r="E15" i="2" s="1"/>
  <c r="D15" i="2"/>
  <c r="E23" i="1"/>
  <c r="G21" i="1"/>
  <c r="G37" i="2" l="1"/>
  <c r="E24" i="1"/>
  <c r="E25" i="1"/>
  <c r="G23" i="1"/>
  <c r="E23" i="2"/>
  <c r="G21" i="2"/>
  <c r="D43" i="1"/>
  <c r="D70" i="1"/>
  <c r="F43" i="1"/>
  <c r="F41" i="2"/>
  <c r="G41" i="2" s="1"/>
  <c r="G40" i="2"/>
  <c r="D39" i="2"/>
  <c r="F42" i="2"/>
  <c r="F68" i="2"/>
  <c r="E24" i="2" l="1"/>
  <c r="G24" i="2" s="1"/>
  <c r="G23" i="2"/>
  <c r="E67" i="1"/>
  <c r="E55" i="1"/>
  <c r="G25" i="1"/>
  <c r="E38" i="1"/>
  <c r="G24" i="1"/>
  <c r="D42" i="2"/>
  <c r="D68" i="2"/>
  <c r="E25" i="2" l="1"/>
  <c r="E57" i="1"/>
  <c r="E64" i="1" s="1"/>
  <c r="F55" i="1"/>
  <c r="F57" i="1" s="1"/>
  <c r="F64" i="1" s="1"/>
  <c r="E40" i="1"/>
  <c r="G38" i="1"/>
  <c r="E43" i="1" l="1"/>
  <c r="G43" i="1" s="1"/>
  <c r="E70" i="1"/>
  <c r="G40" i="1"/>
  <c r="E36" i="2"/>
  <c r="E53" i="2"/>
  <c r="E65" i="2"/>
  <c r="G25" i="2"/>
  <c r="E39" i="2" l="1"/>
  <c r="G36" i="2"/>
  <c r="E55" i="2"/>
  <c r="E62" i="2" s="1"/>
  <c r="F53" i="2"/>
  <c r="F55" i="2" s="1"/>
  <c r="F62" i="2" s="1"/>
  <c r="E42" i="2" l="1"/>
  <c r="G42" i="2" s="1"/>
  <c r="E68" i="2"/>
  <c r="G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estephenson</author>
  </authors>
  <commentList>
    <comment ref="D5" authorId="0" shapeId="0" xr:uid="{7594A158-3FDC-4038-B805-2A6ABE9E9615}">
      <text>
        <r>
          <rPr>
            <b/>
            <sz val="8"/>
            <color indexed="81"/>
            <rFont val="Tahoma"/>
            <family val="2"/>
          </rPr>
          <t>estephenson:</t>
        </r>
        <r>
          <rPr>
            <sz val="8"/>
            <color indexed="81"/>
            <rFont val="Tahoma"/>
            <family val="2"/>
          </rPr>
          <t xml:space="preserve">
CASH FLOW</t>
        </r>
      </text>
    </comment>
  </commentList>
</comments>
</file>

<file path=xl/sharedStrings.xml><?xml version="1.0" encoding="utf-8"?>
<sst xmlns="http://schemas.openxmlformats.org/spreadsheetml/2006/main" count="211" uniqueCount="74">
  <si>
    <t xml:space="preserve">Lease </t>
  </si>
  <si>
    <t>Annual</t>
  </si>
  <si>
    <t>Interest</t>
  </si>
  <si>
    <t>Reduction of</t>
  </si>
  <si>
    <t>Lease Liability</t>
  </si>
  <si>
    <t>Gross</t>
  </si>
  <si>
    <t>NBV</t>
  </si>
  <si>
    <t>Page 540 2010 volume 3</t>
  </si>
  <si>
    <t>Liability</t>
  </si>
  <si>
    <t>Lease Payment</t>
  </si>
  <si>
    <t>Accrued</t>
  </si>
  <si>
    <t>Asset</t>
  </si>
  <si>
    <t>Depreciation</t>
  </si>
  <si>
    <t>Prev Year</t>
  </si>
  <si>
    <t xml:space="preserve">Interest </t>
  </si>
  <si>
    <t>Expense</t>
  </si>
  <si>
    <t>Total</t>
  </si>
  <si>
    <t>Income Statement</t>
  </si>
  <si>
    <t>CAPBS</t>
  </si>
  <si>
    <t>2010</t>
  </si>
  <si>
    <t>2011</t>
  </si>
  <si>
    <t>2012</t>
  </si>
  <si>
    <t>2013</t>
  </si>
  <si>
    <t>Sales</t>
  </si>
  <si>
    <t>Have to Capitalize</t>
  </si>
  <si>
    <t>Capital</t>
  </si>
  <si>
    <t>EBIT</t>
  </si>
  <si>
    <t>Payment is capital &amp; Interest</t>
  </si>
  <si>
    <t>Not Renting</t>
  </si>
  <si>
    <t>Lease Expense</t>
  </si>
  <si>
    <t>EBT</t>
  </si>
  <si>
    <t>Tax</t>
  </si>
  <si>
    <t>Net Income</t>
  </si>
  <si>
    <t>OPIS</t>
  </si>
  <si>
    <t>RENTING!</t>
  </si>
  <si>
    <t>Rent</t>
  </si>
  <si>
    <t>Stays Level</t>
  </si>
  <si>
    <t>Cash Flow</t>
  </si>
  <si>
    <t>Interest Paid</t>
  </si>
  <si>
    <t>Taxes Paid</t>
  </si>
  <si>
    <t>Operating Cash</t>
  </si>
  <si>
    <t>Payment to Reduce Lease</t>
  </si>
  <si>
    <t>Financing Cash Flows</t>
  </si>
  <si>
    <t>Total Change Cash</t>
  </si>
  <si>
    <t>2009</t>
  </si>
  <si>
    <t>Retained Earnings</t>
  </si>
  <si>
    <t>Common Stock</t>
  </si>
  <si>
    <t>Total SHE</t>
  </si>
  <si>
    <t>ROE CAPBS</t>
  </si>
  <si>
    <t>ROE OPIS</t>
  </si>
  <si>
    <t>NI CAPBS</t>
  </si>
  <si>
    <t>NI OPIS</t>
  </si>
  <si>
    <t>Operating Cash CAPBS</t>
  </si>
  <si>
    <t>Operating Cash OPIS</t>
  </si>
  <si>
    <t>DIRFIN</t>
  </si>
  <si>
    <t>OFF My Books to CAPBS</t>
  </si>
  <si>
    <t>Payment is capital &amp; Interest from CAPBS</t>
  </si>
  <si>
    <t>Interest Revenue</t>
  </si>
  <si>
    <t>Lease Revenue</t>
  </si>
  <si>
    <t>LOPER</t>
  </si>
  <si>
    <t>Not Off my Books: I am Owner: OPIS No Depreciation</t>
  </si>
  <si>
    <t>Receive Rent from OPIS</t>
  </si>
  <si>
    <t>Included in NI</t>
  </si>
  <si>
    <t>Increase (Decrease) Int Receivable</t>
  </si>
  <si>
    <t>Add Back Dep</t>
  </si>
  <si>
    <t>Payments received on Lease</t>
  </si>
  <si>
    <t>Investing Cash Flows</t>
  </si>
  <si>
    <t>Not Off my Books: I am Owner</t>
  </si>
  <si>
    <t>ROE DIRFIN</t>
  </si>
  <si>
    <t>ROE LOPER</t>
  </si>
  <si>
    <t>NI DIRFIN</t>
  </si>
  <si>
    <t>NI LOPER</t>
  </si>
  <si>
    <t>Operating Cash DIRFIN</t>
  </si>
  <si>
    <t>Operating Cash LOPER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</si>
</sst>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[$€-2]\ * #,##0.00_);_([$€-2]\ * \(#,##0.00\);_([$€-2]\ * &quot;-&quot;??_);_(@_)"/>
    <numFmt numFmtId="165" formatCode="_-&quot;$&quot;* #,##0_-;\-&quot;$&quot;* #,##0_-;_-&quot;$&quot;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17" fontId="2" fillId="0" borderId="0" xfId="1" applyNumberFormat="1" applyFont="1" applyAlignment="1">
      <alignment horizontal="center"/>
    </xf>
    <xf numFmtId="9" fontId="1" fillId="2" borderId="0" xfId="1" applyNumberFormat="1" applyFill="1"/>
    <xf numFmtId="164" fontId="1" fillId="0" borderId="0" xfId="2" applyNumberFormat="1" applyFont="1" applyAlignment="1">
      <alignment horizontal="center" vertical="center"/>
    </xf>
    <xf numFmtId="164" fontId="1" fillId="2" borderId="0" xfId="2" applyNumberFormat="1" applyFont="1" applyFill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5" fontId="2" fillId="3" borderId="0" xfId="1" applyNumberFormat="1" applyFont="1" applyFill="1"/>
    <xf numFmtId="164" fontId="2" fillId="3" borderId="0" xfId="1" applyNumberFormat="1" applyFont="1" applyFill="1"/>
    <xf numFmtId="164" fontId="1" fillId="0" borderId="0" xfId="2" applyNumberFormat="1" applyFont="1"/>
    <xf numFmtId="164" fontId="1" fillId="0" borderId="0" xfId="1" applyNumberFormat="1"/>
    <xf numFmtId="164" fontId="3" fillId="0" borderId="0" xfId="2" applyNumberFormat="1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1" xfId="1" applyFont="1" applyBorder="1"/>
    <xf numFmtId="0" fontId="2" fillId="0" borderId="2" xfId="1" applyFont="1" applyBorder="1"/>
    <xf numFmtId="165" fontId="4" fillId="0" borderId="2" xfId="1" quotePrefix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164" fontId="1" fillId="0" borderId="0" xfId="2" applyNumberFormat="1" applyFont="1" applyBorder="1"/>
    <xf numFmtId="0" fontId="1" fillId="0" borderId="5" xfId="1" applyBorder="1"/>
    <xf numFmtId="164" fontId="3" fillId="0" borderId="0" xfId="2" applyNumberFormat="1" applyFont="1" applyBorder="1"/>
    <xf numFmtId="164" fontId="3" fillId="3" borderId="0" xfId="2" applyNumberFormat="1" applyFont="1" applyFill="1" applyBorder="1"/>
    <xf numFmtId="164" fontId="1" fillId="0" borderId="0" xfId="2" applyNumberFormat="1" applyFont="1" applyFill="1" applyBorder="1"/>
    <xf numFmtId="0" fontId="1" fillId="0" borderId="4" xfId="1" applyBorder="1" applyAlignment="1">
      <alignment wrapText="1"/>
    </xf>
    <xf numFmtId="164" fontId="1" fillId="3" borderId="0" xfId="2" applyNumberFormat="1" applyFont="1" applyFill="1" applyBorder="1"/>
    <xf numFmtId="9" fontId="1" fillId="0" borderId="4" xfId="1" applyNumberFormat="1" applyBorder="1"/>
    <xf numFmtId="0" fontId="1" fillId="0" borderId="6" xfId="1" applyBorder="1"/>
    <xf numFmtId="0" fontId="2" fillId="0" borderId="7" xfId="1" applyFont="1" applyBorder="1"/>
    <xf numFmtId="164" fontId="5" fillId="0" borderId="7" xfId="2" applyNumberFormat="1" applyFont="1" applyBorder="1"/>
    <xf numFmtId="164" fontId="5" fillId="4" borderId="7" xfId="2" applyNumberFormat="1" applyFont="1" applyFill="1" applyBorder="1"/>
    <xf numFmtId="0" fontId="1" fillId="0" borderId="8" xfId="1" applyBorder="1"/>
    <xf numFmtId="0" fontId="2" fillId="0" borderId="4" xfId="1" applyFont="1" applyBorder="1"/>
    <xf numFmtId="165" fontId="4" fillId="0" borderId="0" xfId="1" applyNumberFormat="1" applyFont="1" applyAlignment="1">
      <alignment horizontal="center"/>
    </xf>
    <xf numFmtId="0" fontId="2" fillId="0" borderId="6" xfId="1" applyFont="1" applyBorder="1"/>
    <xf numFmtId="164" fontId="1" fillId="3" borderId="0" xfId="1" applyNumberFormat="1" applyFill="1"/>
    <xf numFmtId="0" fontId="2" fillId="5" borderId="0" xfId="1" applyFont="1" applyFill="1"/>
    <xf numFmtId="164" fontId="2" fillId="5" borderId="0" xfId="1" applyNumberFormat="1" applyFont="1" applyFill="1"/>
    <xf numFmtId="0" fontId="1" fillId="6" borderId="0" xfId="1" applyFill="1"/>
    <xf numFmtId="164" fontId="1" fillId="6" borderId="0" xfId="1" applyNumberFormat="1" applyFill="1"/>
    <xf numFmtId="164" fontId="2" fillId="0" borderId="7" xfId="1" applyNumberFormat="1" applyFont="1" applyBorder="1"/>
    <xf numFmtId="164" fontId="2" fillId="4" borderId="7" xfId="1" applyNumberFormat="1" applyFont="1" applyFill="1" applyBorder="1"/>
    <xf numFmtId="164" fontId="3" fillId="3" borderId="0" xfId="1" applyNumberFormat="1" applyFont="1" applyFill="1"/>
    <xf numFmtId="0" fontId="2" fillId="6" borderId="0" xfId="1" applyFont="1" applyFill="1"/>
    <xf numFmtId="164" fontId="2" fillId="6" borderId="0" xfId="1" applyNumberFormat="1" applyFont="1" applyFill="1"/>
    <xf numFmtId="0" fontId="1" fillId="7" borderId="0" xfId="1" applyFill="1"/>
    <xf numFmtId="164" fontId="1" fillId="7" borderId="0" xfId="1" applyNumberFormat="1" applyFill="1"/>
    <xf numFmtId="165" fontId="4" fillId="0" borderId="0" xfId="1" quotePrefix="1" applyNumberFormat="1" applyFont="1" applyAlignment="1">
      <alignment horizontal="center"/>
    </xf>
    <xf numFmtId="164" fontId="1" fillId="4" borderId="0" xfId="2" applyNumberFormat="1" applyFont="1" applyFill="1"/>
    <xf numFmtId="165" fontId="1" fillId="0" borderId="0" xfId="2" applyNumberFormat="1" applyFont="1"/>
    <xf numFmtId="164" fontId="6" fillId="0" borderId="0" xfId="2" applyNumberFormat="1" applyFont="1"/>
    <xf numFmtId="164" fontId="1" fillId="7" borderId="0" xfId="2" applyNumberFormat="1" applyFont="1" applyFill="1"/>
    <xf numFmtId="164" fontId="4" fillId="0" borderId="0" xfId="1" quotePrefix="1" applyNumberFormat="1" applyFont="1" applyAlignment="1">
      <alignment horizontal="center"/>
    </xf>
    <xf numFmtId="166" fontId="1" fillId="0" borderId="0" xfId="3" applyNumberFormat="1" applyFont="1"/>
    <xf numFmtId="10" fontId="1" fillId="0" borderId="0" xfId="3" applyNumberFormat="1" applyFont="1"/>
    <xf numFmtId="164" fontId="1" fillId="2" borderId="0" xfId="2" applyNumberFormat="1" applyFont="1" applyFill="1"/>
    <xf numFmtId="164" fontId="1" fillId="8" borderId="0" xfId="2" applyNumberFormat="1" applyFont="1" applyFill="1" applyBorder="1"/>
    <xf numFmtId="165" fontId="4" fillId="0" borderId="3" xfId="1" applyNumberFormat="1" applyFont="1" applyBorder="1" applyAlignment="1">
      <alignment horizontal="center"/>
    </xf>
    <xf numFmtId="164" fontId="1" fillId="0" borderId="5" xfId="1" applyNumberFormat="1" applyBorder="1"/>
    <xf numFmtId="0" fontId="1" fillId="0" borderId="0" xfId="1" applyAlignment="1">
      <alignment wrapText="1"/>
    </xf>
    <xf numFmtId="164" fontId="1" fillId="3" borderId="5" xfId="1" applyNumberFormat="1" applyFill="1" applyBorder="1"/>
    <xf numFmtId="164" fontId="2" fillId="6" borderId="5" xfId="1" applyNumberFormat="1" applyFont="1" applyFill="1" applyBorder="1"/>
    <xf numFmtId="164" fontId="1" fillId="7" borderId="5" xfId="1" applyNumberFormat="1" applyFill="1" applyBorder="1"/>
    <xf numFmtId="164" fontId="2" fillId="4" borderId="8" xfId="1" applyNumberFormat="1" applyFont="1" applyFill="1" applyBorder="1"/>
    <xf numFmtId="165" fontId="4" fillId="0" borderId="5" xfId="1" applyNumberFormat="1" applyFont="1" applyBorder="1" applyAlignment="1">
      <alignment horizontal="center"/>
    </xf>
    <xf numFmtId="0" fontId="2" fillId="7" borderId="0" xfId="1" applyFont="1" applyFill="1"/>
    <xf numFmtId="164" fontId="2" fillId="7" borderId="0" xfId="1" applyNumberFormat="1" applyFont="1" applyFill="1"/>
    <xf numFmtId="164" fontId="2" fillId="7" borderId="5" xfId="1" applyNumberFormat="1" applyFont="1" applyFill="1" applyBorder="1"/>
    <xf numFmtId="164" fontId="1" fillId="6" borderId="5" xfId="1" applyNumberFormat="1" applyFill="1" applyBorder="1"/>
    <xf numFmtId="165" fontId="1" fillId="0" borderId="0" xfId="1" applyNumberFormat="1"/>
  </cellXfs>
  <cellStyles count="4">
    <cellStyle name="Currency 2" xfId="2" xr:uid="{598C1D8D-0A2B-4ABE-8984-804E65E9155B}"/>
    <cellStyle name="Normal" xfId="0" builtinId="0"/>
    <cellStyle name="Normal 2" xfId="1" xr:uid="{765E9EA4-CB82-4BA9-953F-0C8CB72B6963}"/>
    <cellStyle name="Percent 2" xfId="3" xr:uid="{C2F61B22-021C-4A0C-B9AB-A6C3A1B00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'Leasee page 540'!$B$64</c:f>
              <c:strCache>
                <c:ptCount val="1"/>
                <c:pt idx="0">
                  <c:v>ROE CAPBS</c:v>
                </c:pt>
              </c:strCache>
            </c:strRef>
          </c:tx>
          <c:val>
            <c:numRef>
              <c:f>'Leasee page 540'!$C$64:$F$64</c:f>
              <c:numCache>
                <c:formatCode>0.0%</c:formatCode>
                <c:ptCount val="4"/>
                <c:pt idx="0">
                  <c:v>6.0641516677788242E-2</c:v>
                </c:pt>
                <c:pt idx="1">
                  <c:v>6.3848974929357302E-2</c:v>
                </c:pt>
                <c:pt idx="2">
                  <c:v>6.6883874341337843E-2</c:v>
                </c:pt>
                <c:pt idx="3">
                  <c:v>6.9735468021006289E-2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5E-4944-B93F-79B823B21A07}"/>
            </c:ext>
          </c:extLst>
        </c:ser>
        <c:ser>
          <c:idx val="1"/>
          <c:order val="1"/>
          <c:tx>
            <c:strRef>
              <c:f>'Leasee page 540'!$B$65</c:f>
              <c:strCache>
                <c:ptCount val="1"/>
                <c:pt idx="0">
                  <c:v>ROE OPIS</c:v>
                </c:pt>
              </c:strCache>
            </c:strRef>
          </c:tx>
          <c:val>
            <c:numRef>
              <c:f>'Leasee page 540'!$C$65:$F$65</c:f>
              <c:numCache>
                <c:formatCode>0.00%</c:formatCode>
                <c:ptCount val="4"/>
                <c:pt idx="0">
                  <c:v>7.1939318146160017E-2</c:v>
                </c:pt>
                <c:pt idx="1">
                  <c:v>6.7111371817738491E-2</c:v>
                </c:pt>
                <c:pt idx="2">
                  <c:v>6.289069125317226E-2</c:v>
                </c:pt>
                <c:pt idx="3">
                  <c:v>5.9169481651046074E-2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5E-4944-B93F-79B823B21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93504"/>
        <c:axId val="166707584"/>
      </c:lineChart>
      <c:catAx>
        <c:axId val="1666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707584"/>
        <c:crosses val="autoZero"/>
        <c:auto val="1"/>
        <c:lblAlgn val="ctr"/>
        <c:lblOffset val="100"/>
        <c:noMultiLvlLbl val="0"/>
      </c:catAx>
      <c:valAx>
        <c:axId val="166707584"/>
        <c:scaling>
          <c:orientation val="minMax"/>
          <c:min val="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6935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'Leasee page 540'!$B$67</c:f>
              <c:strCache>
                <c:ptCount val="1"/>
                <c:pt idx="0">
                  <c:v>NI CAPBS</c:v>
                </c:pt>
              </c:strCache>
            </c:strRef>
          </c:tx>
          <c:val>
            <c:numRef>
              <c:f>'Leasee page 540'!$C$67:$F$67</c:f>
              <c:numCache>
                <c:formatCode>_([$€-2]\ * #,##0.00_);_([$€-2]\ * \(#,##0.00\);_([$€-2]\ * "-"??_);_(@_)</c:formatCode>
                <c:ptCount val="4"/>
                <c:pt idx="0">
                  <c:v>12507.541478129713</c:v>
                </c:pt>
                <c:pt idx="1">
                  <c:v>14015.837104072398</c:v>
                </c:pt>
                <c:pt idx="2">
                  <c:v>15674.962292609351</c:v>
                </c:pt>
                <c:pt idx="3">
                  <c:v>17500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B-4A53-8450-332A8D396551}"/>
            </c:ext>
          </c:extLst>
        </c:ser>
        <c:ser>
          <c:idx val="1"/>
          <c:order val="1"/>
          <c:tx>
            <c:strRef>
              <c:f>'Leasee page 540'!$B$68</c:f>
              <c:strCache>
                <c:ptCount val="1"/>
                <c:pt idx="0">
                  <c:v>NI OPIS</c:v>
                </c:pt>
              </c:strCache>
            </c:strRef>
          </c:tx>
          <c:val>
            <c:numRef>
              <c:f>'Leasee page 540'!$C$68:$F$68</c:f>
              <c:numCache>
                <c:formatCode>_([$€-2]\ * #,##0.00_);_([$€-2]\ * \(#,##0.00\);_([$€-2]\ * "-"??_);_(@_)</c:formatCode>
                <c:ptCount val="4"/>
                <c:pt idx="0">
                  <c:v>14924.7</c:v>
                </c:pt>
                <c:pt idx="1">
                  <c:v>14924.7</c:v>
                </c:pt>
                <c:pt idx="2">
                  <c:v>14924.7</c:v>
                </c:pt>
                <c:pt idx="3">
                  <c:v>14924.7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B-4A53-8450-332A8D39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57536"/>
        <c:axId val="167459072"/>
      </c:lineChart>
      <c:catAx>
        <c:axId val="1674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59072"/>
        <c:crosses val="autoZero"/>
        <c:auto val="1"/>
        <c:lblAlgn val="ctr"/>
        <c:lblOffset val="100"/>
        <c:noMultiLvlLbl val="0"/>
      </c:catAx>
      <c:valAx>
        <c:axId val="167459072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575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'Leasee page 540'!$B$70</c:f>
              <c:strCache>
                <c:ptCount val="1"/>
                <c:pt idx="0">
                  <c:v>Operating Cash CAPBS</c:v>
                </c:pt>
              </c:strCache>
            </c:strRef>
          </c:tx>
          <c:invertIfNegative val="0"/>
          <c:val>
            <c:numRef>
              <c:f>'Leasee page 540'!$C$70:$F$70</c:f>
              <c:numCache>
                <c:formatCode>_([$€-2]\ * #,##0.00_);_([$€-2]\ * \(#,##0.00\);_([$€-2]\ * "-"??_);_(@_)</c:formatCode>
                <c:ptCount val="4"/>
                <c:pt idx="0">
                  <c:v>44639.625080801554</c:v>
                </c:pt>
                <c:pt idx="1">
                  <c:v>36861.129067011418</c:v>
                </c:pt>
                <c:pt idx="2">
                  <c:v>38304.783451842275</c:v>
                </c:pt>
                <c:pt idx="3">
                  <c:v>39892.803275156213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8-4886-8F4D-9750ECEAF43E}"/>
            </c:ext>
          </c:extLst>
        </c:ser>
        <c:ser>
          <c:idx val="1"/>
          <c:order val="1"/>
          <c:tx>
            <c:strRef>
              <c:f>'Leasee page 540'!$B$71</c:f>
              <c:strCache>
                <c:ptCount val="1"/>
                <c:pt idx="0">
                  <c:v>Operating Cash OPIS</c:v>
                </c:pt>
              </c:strCache>
            </c:strRef>
          </c:tx>
          <c:invertIfNegative val="0"/>
          <c:val>
            <c:numRef>
              <c:f>'Leasee page 540'!$C$71:$F$71</c:f>
              <c:numCache>
                <c:formatCode>_([$€-2]\ * #,##0.00_);_([$€-2]\ * \(#,##0.00\);_([$€-2]\ * "-"??_);_(@_)</c:formatCode>
                <c:ptCount val="4"/>
                <c:pt idx="0">
                  <c:v>14924.699999999997</c:v>
                </c:pt>
                <c:pt idx="1">
                  <c:v>14924.699999999997</c:v>
                </c:pt>
                <c:pt idx="2">
                  <c:v>14924.699999999997</c:v>
                </c:pt>
                <c:pt idx="3">
                  <c:v>14924.699999999997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8-4886-8F4D-9750ECEA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88128"/>
        <c:axId val="167506304"/>
      </c:barChart>
      <c:catAx>
        <c:axId val="1674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506304"/>
        <c:crosses val="autoZero"/>
        <c:auto val="1"/>
        <c:lblAlgn val="ctr"/>
        <c:lblOffset val="100"/>
        <c:noMultiLvlLbl val="0"/>
      </c:catAx>
      <c:valAx>
        <c:axId val="167506304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88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'Leasor page 550'!$B$62</c:f>
              <c:strCache>
                <c:ptCount val="1"/>
                <c:pt idx="0">
                  <c:v>ROE DIRFIN</c:v>
                </c:pt>
              </c:strCache>
            </c:strRef>
          </c:tx>
          <c:val>
            <c:numRef>
              <c:f>'Leasor page 550'!$C$62:$F$62</c:f>
              <c:numCache>
                <c:formatCode>0.0%</c:formatCode>
                <c:ptCount val="4"/>
                <c:pt idx="0">
                  <c:v>0.18178701815127776</c:v>
                </c:pt>
                <c:pt idx="1">
                  <c:v>0.14845306840826777</c:v>
                </c:pt>
                <c:pt idx="2">
                  <c:v>0.12403632437924683</c:v>
                </c:pt>
                <c:pt idx="3">
                  <c:v>0.10516774493252813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8-4F41-BAA2-FA2AB4CEF511}"/>
            </c:ext>
          </c:extLst>
        </c:ser>
        <c:ser>
          <c:idx val="1"/>
          <c:order val="1"/>
          <c:tx>
            <c:strRef>
              <c:f>'Leasor page 550'!$B$63</c:f>
              <c:strCache>
                <c:ptCount val="1"/>
                <c:pt idx="0">
                  <c:v>ROE LOPER</c:v>
                </c:pt>
              </c:strCache>
            </c:strRef>
          </c:tx>
          <c:val>
            <c:numRef>
              <c:f>'Leasor page 550'!$C$63:$F$63</c:f>
              <c:numCache>
                <c:formatCode>0.0%</c:formatCode>
                <c:ptCount val="4"/>
                <c:pt idx="0">
                  <c:v>0.17174324053482912</c:v>
                </c:pt>
                <c:pt idx="1">
                  <c:v>0.14657071156342991</c:v>
                </c:pt>
                <c:pt idx="2">
                  <c:v>0.12783399234363002</c:v>
                </c:pt>
                <c:pt idx="3">
                  <c:v>0.11334468832420273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8-4F41-BAA2-FA2AB4CEF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02400"/>
        <c:axId val="170520576"/>
      </c:lineChart>
      <c:catAx>
        <c:axId val="1705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520576"/>
        <c:crosses val="autoZero"/>
        <c:auto val="1"/>
        <c:lblAlgn val="ctr"/>
        <c:lblOffset val="100"/>
        <c:noMultiLvlLbl val="0"/>
      </c:catAx>
      <c:valAx>
        <c:axId val="1705205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502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'Leasor page 550'!$B$65</c:f>
              <c:strCache>
                <c:ptCount val="1"/>
                <c:pt idx="0">
                  <c:v>NI DIRFIN</c:v>
                </c:pt>
              </c:strCache>
            </c:strRef>
          </c:tx>
          <c:val>
            <c:numRef>
              <c:f>'Leasor page 550'!$C$65:$F$65</c:f>
              <c:numCache>
                <c:formatCode>_([$€-2]\ * #,##0.00_);_([$€-2]\ * \(#,##0.00\);_([$€-2]\ * "-"??_);_(@_)</c:formatCode>
                <c:ptCount val="4"/>
                <c:pt idx="0">
                  <c:v>39992.458521870285</c:v>
                </c:pt>
                <c:pt idx="1">
                  <c:v>38484.162895927606</c:v>
                </c:pt>
                <c:pt idx="2">
                  <c:v>36825.037707390649</c:v>
                </c:pt>
                <c:pt idx="3">
                  <c:v>35000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4-4529-B785-D172C551B8EE}"/>
            </c:ext>
          </c:extLst>
        </c:ser>
        <c:ser>
          <c:idx val="1"/>
          <c:order val="1"/>
          <c:tx>
            <c:strRef>
              <c:f>'Leasor page 550'!$B$66</c:f>
              <c:strCache>
                <c:ptCount val="1"/>
                <c:pt idx="0">
                  <c:v>NI LOPER</c:v>
                </c:pt>
              </c:strCache>
            </c:strRef>
          </c:tx>
          <c:val>
            <c:numRef>
              <c:f>'Leasor page 550'!$C$66:$F$66</c:f>
              <c:numCache>
                <c:formatCode>_([$€-2]\ * #,##0.00_);_([$€-2]\ * \(#,##0.00\);_([$€-2]\ * "-"??_);_(@_)</c:formatCode>
                <c:ptCount val="4"/>
                <c:pt idx="0">
                  <c:v>37575.300000000003</c:v>
                </c:pt>
                <c:pt idx="1">
                  <c:v>37575.300000000003</c:v>
                </c:pt>
                <c:pt idx="2">
                  <c:v>37575.300000000003</c:v>
                </c:pt>
                <c:pt idx="3">
                  <c:v>37575.300000000003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4-4529-B785-D172C551B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03584"/>
        <c:axId val="170805120"/>
      </c:lineChart>
      <c:catAx>
        <c:axId val="1708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805120"/>
        <c:crosses val="autoZero"/>
        <c:auto val="1"/>
        <c:lblAlgn val="ctr"/>
        <c:lblOffset val="100"/>
        <c:noMultiLvlLbl val="0"/>
      </c:catAx>
      <c:valAx>
        <c:axId val="170805120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803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'Leasor page 550'!$B$68</c:f>
              <c:strCache>
                <c:ptCount val="1"/>
                <c:pt idx="0">
                  <c:v>Operating Cash DIRFIN</c:v>
                </c:pt>
              </c:strCache>
            </c:strRef>
          </c:tx>
          <c:invertIfNegative val="0"/>
          <c:val>
            <c:numRef>
              <c:f>'Leasor page 550'!$C$68:$F$68</c:f>
              <c:numCache>
                <c:formatCode>_([$€-2]\ * #,##0.00_);_([$€-2]\ * \(#,##0.00\);_([$€-2]\ * "-"??_);_(@_)</c:formatCode>
                <c:ptCount val="4"/>
                <c:pt idx="0">
                  <c:v>32860.374919198446</c:v>
                </c:pt>
                <c:pt idx="1">
                  <c:v>40638.870932988582</c:v>
                </c:pt>
                <c:pt idx="2">
                  <c:v>39195.216548157725</c:v>
                </c:pt>
                <c:pt idx="3">
                  <c:v>37607.196724843787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8-4F4D-8338-D5B22CA9388F}"/>
            </c:ext>
          </c:extLst>
        </c:ser>
        <c:ser>
          <c:idx val="1"/>
          <c:order val="1"/>
          <c:tx>
            <c:strRef>
              <c:f>'Leasor page 550'!$B$69</c:f>
              <c:strCache>
                <c:ptCount val="1"/>
                <c:pt idx="0">
                  <c:v>Operating Cash LOPER</c:v>
                </c:pt>
              </c:strCache>
            </c:strRef>
          </c:tx>
          <c:invertIfNegative val="0"/>
          <c:val>
            <c:numRef>
              <c:f>'Leasor page 550'!$C$69:$F$69</c:f>
              <c:numCache>
                <c:formatCode>_([$€-2]\ * #,##0.00_);_([$€-2]\ * \(#,##0.00\);_([$€-2]\ * "-"??_);_(@_)</c:formatCode>
                <c:ptCount val="4"/>
                <c:pt idx="0">
                  <c:v>62575.3</c:v>
                </c:pt>
                <c:pt idx="1">
                  <c:v>62575.3</c:v>
                </c:pt>
                <c:pt idx="2">
                  <c:v>62575.3</c:v>
                </c:pt>
                <c:pt idx="3">
                  <c:v>62575.3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8-4F4D-8338-D5B22CA9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21888"/>
        <c:axId val="170844160"/>
      </c:barChart>
      <c:catAx>
        <c:axId val="1708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844160"/>
        <c:crosses val="autoZero"/>
        <c:auto val="1"/>
        <c:lblAlgn val="ctr"/>
        <c:lblOffset val="100"/>
        <c:noMultiLvlLbl val="0"/>
      </c:catAx>
      <c:valAx>
        <c:axId val="170844160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8218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53</xdr:row>
      <xdr:rowOff>209550</xdr:rowOff>
    </xdr:from>
    <xdr:to>
      <xdr:col>12</xdr:col>
      <xdr:colOff>257175</xdr:colOff>
      <xdr:row>64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8E003E-93FF-4ACF-BC2C-8283AA9BE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12</xdr:col>
      <xdr:colOff>361950</xdr:colOff>
      <xdr:row>74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EA7707-E2F0-4222-BECD-4927E9A5D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1114425</xdr:colOff>
      <xdr:row>71</xdr:row>
      <xdr:rowOff>142875</xdr:rowOff>
    </xdr:from>
    <xdr:to>
      <xdr:col>5</xdr:col>
      <xdr:colOff>466725</xdr:colOff>
      <xdr:row>86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C516A4-38DB-47B4-8759-61CFACDF7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51</xdr:row>
      <xdr:rowOff>209550</xdr:rowOff>
    </xdr:from>
    <xdr:to>
      <xdr:col>12</xdr:col>
      <xdr:colOff>257175</xdr:colOff>
      <xdr:row>62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28D0FE-2912-44E2-A4D9-226C1E492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63</xdr:row>
      <xdr:rowOff>76200</xdr:rowOff>
    </xdr:from>
    <xdr:to>
      <xdr:col>12</xdr:col>
      <xdr:colOff>361950</xdr:colOff>
      <xdr:row>72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A7B5A5-E2C6-4ED7-BD04-5C9A4DB13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69</xdr:row>
      <xdr:rowOff>76200</xdr:rowOff>
    </xdr:from>
    <xdr:to>
      <xdr:col>5</xdr:col>
      <xdr:colOff>685800</xdr:colOff>
      <xdr:row>83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2B75DB-7BB8-4584-803C-7392FB1C1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d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come Tax 1"/>
      <sheetName val="Income Tax"/>
      <sheetName val="Leasee page 540"/>
      <sheetName val="Leasor page 550"/>
      <sheetName val="DOLDFLDTL"/>
      <sheetName val="Bonds - Discount"/>
      <sheetName val="Bonds - Face Value"/>
      <sheetName val="Bonds - Discount (2)"/>
      <sheetName val="Bonds - Premium"/>
      <sheetName val="Beta GE &amp; S&amp;P Page 284"/>
      <sheetName val="Beta GE &amp; MSCI W Page 284"/>
    </sheetNames>
    <sheetDataSet>
      <sheetData sheetId="0"/>
      <sheetData sheetId="1"/>
      <sheetData sheetId="2"/>
      <sheetData sheetId="3">
        <row r="64">
          <cell r="B64" t="str">
            <v>ROE CAPBS</v>
          </cell>
          <cell r="C64">
            <v>6.0641516677788242E-2</v>
          </cell>
          <cell r="D64">
            <v>6.3848974929357302E-2</v>
          </cell>
          <cell r="E64">
            <v>6.6883874341337843E-2</v>
          </cell>
          <cell r="F64">
            <v>6.9735468021006289E-2</v>
          </cell>
        </row>
        <row r="65">
          <cell r="B65" t="str">
            <v>ROE OPIS</v>
          </cell>
          <cell r="C65">
            <v>7.1939318146160017E-2</v>
          </cell>
          <cell r="D65">
            <v>6.7111371817738491E-2</v>
          </cell>
          <cell r="E65">
            <v>6.289069125317226E-2</v>
          </cell>
          <cell r="F65">
            <v>5.9169481651046074E-2</v>
          </cell>
        </row>
        <row r="67">
          <cell r="B67" t="str">
            <v>NI CAPBS</v>
          </cell>
          <cell r="C67">
            <v>12507.541478129713</v>
          </cell>
          <cell r="D67">
            <v>14015.837104072398</v>
          </cell>
          <cell r="E67">
            <v>15674.962292609351</v>
          </cell>
          <cell r="F67">
            <v>17500</v>
          </cell>
        </row>
        <row r="68">
          <cell r="B68" t="str">
            <v>NI OPIS</v>
          </cell>
          <cell r="C68">
            <v>14924.7</v>
          </cell>
          <cell r="D68">
            <v>14924.7</v>
          </cell>
          <cell r="E68">
            <v>14924.7</v>
          </cell>
          <cell r="F68">
            <v>14924.7</v>
          </cell>
        </row>
        <row r="70">
          <cell r="B70" t="str">
            <v>Operating Cash CAPBS</v>
          </cell>
          <cell r="C70">
            <v>44639.625080801554</v>
          </cell>
          <cell r="D70">
            <v>36861.129067011418</v>
          </cell>
          <cell r="E70">
            <v>38304.783451842275</v>
          </cell>
          <cell r="F70">
            <v>39892.803275156213</v>
          </cell>
        </row>
        <row r="71">
          <cell r="B71" t="str">
            <v>Operating Cash OPIS</v>
          </cell>
          <cell r="C71">
            <v>14924.699999999997</v>
          </cell>
          <cell r="D71">
            <v>14924.699999999997</v>
          </cell>
          <cell r="E71">
            <v>14924.699999999997</v>
          </cell>
          <cell r="F71">
            <v>14924.699999999997</v>
          </cell>
        </row>
      </sheetData>
      <sheetData sheetId="4">
        <row r="62">
          <cell r="B62" t="str">
            <v>ROE DIRFIN</v>
          </cell>
          <cell r="C62">
            <v>0.18178701815127776</v>
          </cell>
          <cell r="D62">
            <v>0.14845306840826777</v>
          </cell>
          <cell r="E62">
            <v>0.12403632437924683</v>
          </cell>
          <cell r="F62">
            <v>0.10516774493252813</v>
          </cell>
        </row>
        <row r="63">
          <cell r="B63" t="str">
            <v>ROE LOPER</v>
          </cell>
          <cell r="C63">
            <v>0.17174324053482912</v>
          </cell>
          <cell r="D63">
            <v>0.14657071156342991</v>
          </cell>
          <cell r="E63">
            <v>0.12783399234363002</v>
          </cell>
          <cell r="F63">
            <v>0.11334468832420273</v>
          </cell>
        </row>
        <row r="65">
          <cell r="B65" t="str">
            <v>NI DIRFIN</v>
          </cell>
          <cell r="C65">
            <v>39992.458521870285</v>
          </cell>
          <cell r="D65">
            <v>38484.162895927606</v>
          </cell>
          <cell r="E65">
            <v>36825.037707390649</v>
          </cell>
          <cell r="F65">
            <v>35000</v>
          </cell>
        </row>
        <row r="66">
          <cell r="B66" t="str">
            <v>NI LOPER</v>
          </cell>
          <cell r="C66">
            <v>37575.300000000003</v>
          </cell>
          <cell r="D66">
            <v>37575.300000000003</v>
          </cell>
          <cell r="E66">
            <v>37575.300000000003</v>
          </cell>
          <cell r="F66">
            <v>37575.300000000003</v>
          </cell>
        </row>
        <row r="68">
          <cell r="B68" t="str">
            <v>Operating Cash DIRFIN</v>
          </cell>
          <cell r="C68">
            <v>32860.374919198446</v>
          </cell>
          <cell r="D68">
            <v>40638.870932988582</v>
          </cell>
          <cell r="E68">
            <v>39195.216548157725</v>
          </cell>
          <cell r="F68">
            <v>37607.196724843787</v>
          </cell>
        </row>
        <row r="69">
          <cell r="B69" t="str">
            <v>Operating Cash LOPER</v>
          </cell>
          <cell r="C69">
            <v>62575.3</v>
          </cell>
          <cell r="D69">
            <v>62575.3</v>
          </cell>
          <cell r="E69">
            <v>62575.3</v>
          </cell>
          <cell r="F69">
            <v>62575.3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7FB74-F96A-41D8-B351-D32E8FE389B1}">
  <sheetPr>
    <pageSetUpPr fitToPage="1"/>
  </sheetPr>
  <dimension ref="A1:M71"/>
  <sheetViews>
    <sheetView tabSelected="1" topLeftCell="A49" workbookViewId="0"/>
  </sheetViews>
  <sheetFormatPr defaultRowHeight="15" x14ac:dyDescent="0.25"/>
  <cols>
    <col min="1" max="1" width="22.140625" style="1" bestFit="1" customWidth="1"/>
    <col min="2" max="2" width="24.28515625" style="1" bestFit="1" customWidth="1"/>
    <col min="3" max="3" width="15" style="1" bestFit="1" customWidth="1"/>
    <col min="4" max="4" width="13.140625" style="1" bestFit="1" customWidth="1"/>
    <col min="5" max="5" width="13.42578125" style="1" bestFit="1" customWidth="1"/>
    <col min="6" max="7" width="13.85546875" style="1" bestFit="1" customWidth="1"/>
    <col min="8" max="8" width="13.140625" style="1" bestFit="1" customWidth="1"/>
    <col min="9" max="9" width="12" style="1" bestFit="1" customWidth="1"/>
    <col min="10" max="16384" width="9.140625" style="1"/>
  </cols>
  <sheetData>
    <row r="1" spans="1:13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2" t="s">
        <v>6</v>
      </c>
      <c r="M1" s="3" t="s">
        <v>7</v>
      </c>
    </row>
    <row r="2" spans="1:13" x14ac:dyDescent="0.25">
      <c r="B2" s="2" t="s">
        <v>8</v>
      </c>
      <c r="C2" s="2" t="s">
        <v>9</v>
      </c>
      <c r="D2" s="2" t="s">
        <v>10</v>
      </c>
      <c r="E2" s="2" t="s">
        <v>0</v>
      </c>
      <c r="F2" s="4">
        <v>11658</v>
      </c>
      <c r="G2" s="2" t="s">
        <v>11</v>
      </c>
      <c r="H2" s="2" t="s">
        <v>12</v>
      </c>
      <c r="I2" s="2" t="s">
        <v>11</v>
      </c>
    </row>
    <row r="3" spans="1:13" x14ac:dyDescent="0.25">
      <c r="A3" s="5">
        <v>0.1</v>
      </c>
      <c r="B3" s="4">
        <v>40179</v>
      </c>
      <c r="C3" s="4">
        <v>40179</v>
      </c>
      <c r="D3" s="2" t="s">
        <v>13</v>
      </c>
      <c r="E3" s="2" t="s">
        <v>8</v>
      </c>
      <c r="F3" s="2"/>
      <c r="I3" s="4">
        <v>11658</v>
      </c>
    </row>
    <row r="4" spans="1:13" x14ac:dyDescent="0.25">
      <c r="A4" s="1">
        <v>2010</v>
      </c>
      <c r="B4" s="6">
        <v>100000</v>
      </c>
      <c r="C4" s="7">
        <v>28679.163973281618</v>
      </c>
      <c r="D4" s="6">
        <v>0</v>
      </c>
      <c r="E4" s="6">
        <f>C4</f>
        <v>28679.163973281618</v>
      </c>
      <c r="F4" s="6">
        <f>B4-E4</f>
        <v>71320.836026718374</v>
      </c>
      <c r="G4" s="8">
        <f>B4</f>
        <v>100000</v>
      </c>
      <c r="H4" s="8">
        <f>C11</f>
        <v>25000</v>
      </c>
      <c r="I4" s="8">
        <f>G4-H4</f>
        <v>75000</v>
      </c>
    </row>
    <row r="5" spans="1:13" x14ac:dyDescent="0.25">
      <c r="A5" s="1">
        <v>2011</v>
      </c>
      <c r="B5" s="6">
        <f>F4</f>
        <v>71320.836026718374</v>
      </c>
      <c r="C5" s="6">
        <f>C4</f>
        <v>28679.163973281618</v>
      </c>
      <c r="D5" s="6">
        <f>F4*$A$3</f>
        <v>7132.083602671838</v>
      </c>
      <c r="E5" s="6">
        <f>C5-D5</f>
        <v>21547.080370609779</v>
      </c>
      <c r="F5" s="6">
        <f>F4-E5</f>
        <v>49773.755656108595</v>
      </c>
      <c r="G5" s="8">
        <f>G4</f>
        <v>100000</v>
      </c>
      <c r="H5" s="8">
        <f>C12</f>
        <v>25000</v>
      </c>
      <c r="I5" s="8">
        <f>I4-H5</f>
        <v>50000</v>
      </c>
    </row>
    <row r="6" spans="1:13" x14ac:dyDescent="0.25">
      <c r="A6" s="1">
        <v>2012</v>
      </c>
      <c r="B6" s="6">
        <f>F5</f>
        <v>49773.755656108595</v>
      </c>
      <c r="C6" s="6">
        <f>C5</f>
        <v>28679.163973281618</v>
      </c>
      <c r="D6" s="6">
        <f>F5*$A$3</f>
        <v>4977.3755656108597</v>
      </c>
      <c r="E6" s="6">
        <f>C6-D6</f>
        <v>23701.78840767076</v>
      </c>
      <c r="F6" s="6">
        <f>F5-E6</f>
        <v>26071.967248437835</v>
      </c>
      <c r="G6" s="8">
        <f>G5</f>
        <v>100000</v>
      </c>
      <c r="H6" s="8">
        <f>C13</f>
        <v>25000</v>
      </c>
      <c r="I6" s="8">
        <f>I5-H6</f>
        <v>25000</v>
      </c>
    </row>
    <row r="7" spans="1:13" ht="17.25" x14ac:dyDescent="0.25">
      <c r="A7" s="1">
        <v>2013</v>
      </c>
      <c r="B7" s="6">
        <f>F6</f>
        <v>26071.967248437835</v>
      </c>
      <c r="C7" s="9">
        <f>C6</f>
        <v>28679.163973281618</v>
      </c>
      <c r="D7" s="9">
        <f>F6*$A$3</f>
        <v>2607.1967248437836</v>
      </c>
      <c r="E7" s="9">
        <f>C7-D7</f>
        <v>26071.967248437835</v>
      </c>
      <c r="F7" s="6">
        <f>F6-E7</f>
        <v>0</v>
      </c>
      <c r="G7" s="8">
        <f>G6</f>
        <v>100000</v>
      </c>
      <c r="H7" s="10">
        <f>C14</f>
        <v>25000</v>
      </c>
      <c r="I7" s="8">
        <f>I6-H7</f>
        <v>0</v>
      </c>
    </row>
    <row r="8" spans="1:13" x14ac:dyDescent="0.25">
      <c r="C8" s="11">
        <f>SUM(C4:C7)</f>
        <v>114716.65589312647</v>
      </c>
      <c r="D8" s="11">
        <f>SUM(D4:D7)</f>
        <v>14716.655893126481</v>
      </c>
      <c r="E8" s="11">
        <f>SUM(E4:E7)</f>
        <v>100000</v>
      </c>
      <c r="H8" s="12">
        <f>SUM(H4:H7)</f>
        <v>100000</v>
      </c>
    </row>
    <row r="9" spans="1:13" x14ac:dyDescent="0.25">
      <c r="C9" s="2" t="s">
        <v>12</v>
      </c>
      <c r="D9" s="2" t="s">
        <v>14</v>
      </c>
      <c r="E9" s="2"/>
    </row>
    <row r="10" spans="1:13" x14ac:dyDescent="0.25">
      <c r="C10" s="2" t="s">
        <v>15</v>
      </c>
      <c r="D10" s="2" t="s">
        <v>15</v>
      </c>
      <c r="E10" s="2" t="s">
        <v>16</v>
      </c>
    </row>
    <row r="11" spans="1:13" x14ac:dyDescent="0.25">
      <c r="B11" s="1">
        <v>2010</v>
      </c>
      <c r="C11" s="13">
        <v>25000</v>
      </c>
      <c r="D11" s="13">
        <f>D5</f>
        <v>7132.083602671838</v>
      </c>
      <c r="E11" s="14">
        <f>SUM(C11:D11)</f>
        <v>32132.083602671839</v>
      </c>
    </row>
    <row r="12" spans="1:13" x14ac:dyDescent="0.25">
      <c r="B12" s="1">
        <v>2011</v>
      </c>
      <c r="C12" s="13">
        <v>25000</v>
      </c>
      <c r="D12" s="13">
        <f>D6</f>
        <v>4977.3755656108597</v>
      </c>
      <c r="E12" s="14">
        <f>SUM(C12:D12)</f>
        <v>29977.375565610859</v>
      </c>
    </row>
    <row r="13" spans="1:13" x14ac:dyDescent="0.25">
      <c r="B13" s="1">
        <v>2012</v>
      </c>
      <c r="C13" s="13">
        <v>25000</v>
      </c>
      <c r="D13" s="13">
        <f>D7</f>
        <v>2607.1967248437836</v>
      </c>
      <c r="E13" s="14">
        <f>SUM(C13:D13)</f>
        <v>27607.196724843783</v>
      </c>
    </row>
    <row r="14" spans="1:13" ht="17.25" x14ac:dyDescent="0.4">
      <c r="B14" s="1">
        <v>2013</v>
      </c>
      <c r="C14" s="15">
        <v>25000</v>
      </c>
      <c r="D14" s="15">
        <v>0</v>
      </c>
      <c r="E14" s="16">
        <f>SUM(C14:D14)</f>
        <v>25000</v>
      </c>
    </row>
    <row r="15" spans="1:13" x14ac:dyDescent="0.25">
      <c r="C15" s="17">
        <f>SUM(C11:C14)</f>
        <v>100000</v>
      </c>
      <c r="D15" s="17">
        <f>SUM(D11:D14)</f>
        <v>14716.655893126481</v>
      </c>
      <c r="E15" s="17">
        <f>SUM(E11:E14)</f>
        <v>114716.65589312649</v>
      </c>
    </row>
    <row r="16" spans="1:13" ht="15.75" thickBot="1" x14ac:dyDescent="0.3"/>
    <row r="17" spans="1:8" ht="17.25" x14ac:dyDescent="0.4">
      <c r="A17" s="18" t="s">
        <v>17</v>
      </c>
      <c r="B17" s="19" t="s">
        <v>18</v>
      </c>
      <c r="C17" s="20" t="s">
        <v>19</v>
      </c>
      <c r="D17" s="20" t="s">
        <v>20</v>
      </c>
      <c r="E17" s="20" t="s">
        <v>21</v>
      </c>
      <c r="F17" s="20" t="s">
        <v>22</v>
      </c>
      <c r="G17" s="21" t="s">
        <v>16</v>
      </c>
      <c r="H17" s="22"/>
    </row>
    <row r="18" spans="1:8" x14ac:dyDescent="0.25">
      <c r="A18" s="23"/>
      <c r="B18" s="1" t="s">
        <v>23</v>
      </c>
      <c r="C18" s="24">
        <v>50000</v>
      </c>
      <c r="D18" s="24">
        <v>50000</v>
      </c>
      <c r="E18" s="24">
        <v>50000</v>
      </c>
      <c r="F18" s="24">
        <v>50000</v>
      </c>
      <c r="G18" s="24">
        <f>SUM(C18:F18)</f>
        <v>200000</v>
      </c>
      <c r="H18" s="25"/>
    </row>
    <row r="19" spans="1:8" ht="17.25" x14ac:dyDescent="0.4">
      <c r="A19" s="23" t="s">
        <v>24</v>
      </c>
      <c r="B19" s="1" t="s">
        <v>12</v>
      </c>
      <c r="C19" s="26">
        <v>25000</v>
      </c>
      <c r="D19" s="26">
        <v>25000</v>
      </c>
      <c r="E19" s="26">
        <v>25000</v>
      </c>
      <c r="F19" s="26">
        <v>25000</v>
      </c>
      <c r="G19" s="27">
        <f t="shared" ref="G19:G25" si="0">SUM(C19:F19)</f>
        <v>100000</v>
      </c>
      <c r="H19" s="25" t="s">
        <v>25</v>
      </c>
    </row>
    <row r="20" spans="1:8" x14ac:dyDescent="0.25">
      <c r="A20" s="23"/>
      <c r="B20" s="1" t="s">
        <v>26</v>
      </c>
      <c r="C20" s="24">
        <f>C18-C19</f>
        <v>25000</v>
      </c>
      <c r="D20" s="24">
        <f>D18-D19</f>
        <v>25000</v>
      </c>
      <c r="E20" s="24">
        <f>E18-E19</f>
        <v>25000</v>
      </c>
      <c r="F20" s="24">
        <f>F18-F19</f>
        <v>25000</v>
      </c>
      <c r="G20" s="28">
        <f t="shared" si="0"/>
        <v>100000</v>
      </c>
      <c r="H20" s="25"/>
    </row>
    <row r="21" spans="1:8" ht="30" x14ac:dyDescent="0.25">
      <c r="A21" s="29" t="s">
        <v>27</v>
      </c>
      <c r="B21" s="1" t="s">
        <v>2</v>
      </c>
      <c r="C21" s="24">
        <f>D11</f>
        <v>7132.083602671838</v>
      </c>
      <c r="D21" s="24">
        <f>D12</f>
        <v>4977.3755656108597</v>
      </c>
      <c r="E21" s="24">
        <f>D13</f>
        <v>2607.1967248437836</v>
      </c>
      <c r="F21" s="24">
        <f>D14</f>
        <v>0</v>
      </c>
      <c r="G21" s="30">
        <f t="shared" si="0"/>
        <v>14716.655893126481</v>
      </c>
      <c r="H21" s="25" t="s">
        <v>2</v>
      </c>
    </row>
    <row r="22" spans="1:8" ht="17.25" x14ac:dyDescent="0.4">
      <c r="A22" s="23" t="s">
        <v>28</v>
      </c>
      <c r="B22" s="1" t="s">
        <v>29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5"/>
    </row>
    <row r="23" spans="1:8" x14ac:dyDescent="0.25">
      <c r="A23" s="23"/>
      <c r="B23" s="1" t="s">
        <v>30</v>
      </c>
      <c r="C23" s="24">
        <f>C20-C21-C22</f>
        <v>17867.916397328161</v>
      </c>
      <c r="D23" s="24">
        <f>D20-D21-D22</f>
        <v>20022.624434389141</v>
      </c>
      <c r="E23" s="24">
        <f>E20-E21-E22</f>
        <v>22392.803275156217</v>
      </c>
      <c r="F23" s="24">
        <f>F20-F21-F22</f>
        <v>25000</v>
      </c>
      <c r="G23" s="24">
        <f t="shared" si="0"/>
        <v>85283.344106873512</v>
      </c>
      <c r="H23" s="25"/>
    </row>
    <row r="24" spans="1:8" ht="17.25" x14ac:dyDescent="0.4">
      <c r="A24" s="31">
        <v>0.3</v>
      </c>
      <c r="B24" s="1" t="s">
        <v>31</v>
      </c>
      <c r="C24" s="26">
        <f>C23*$A$24</f>
        <v>5360.374919198448</v>
      </c>
      <c r="D24" s="26">
        <f>D23*$A$24</f>
        <v>6006.7873303167426</v>
      </c>
      <c r="E24" s="26">
        <f>E23*$A$24</f>
        <v>6717.8409825468652</v>
      </c>
      <c r="F24" s="26">
        <f>F23*$A$24</f>
        <v>7500</v>
      </c>
      <c r="G24" s="26">
        <f t="shared" si="0"/>
        <v>25585.003232062056</v>
      </c>
      <c r="H24" s="25"/>
    </row>
    <row r="25" spans="1:8" ht="18" thickBot="1" x14ac:dyDescent="0.45">
      <c r="A25" s="32"/>
      <c r="B25" s="33" t="s">
        <v>32</v>
      </c>
      <c r="C25" s="34">
        <f>C23-C24</f>
        <v>12507.541478129713</v>
      </c>
      <c r="D25" s="34">
        <f>D23-D24</f>
        <v>14015.837104072398</v>
      </c>
      <c r="E25" s="34">
        <f>E23-E24</f>
        <v>15674.962292609351</v>
      </c>
      <c r="F25" s="34">
        <f>F23-F24</f>
        <v>17500</v>
      </c>
      <c r="G25" s="35">
        <f t="shared" si="0"/>
        <v>59698.34087481146</v>
      </c>
      <c r="H25" s="36"/>
    </row>
    <row r="26" spans="1:8" ht="17.25" x14ac:dyDescent="0.4">
      <c r="A26" s="37" t="s">
        <v>17</v>
      </c>
      <c r="B26" s="3" t="s">
        <v>33</v>
      </c>
      <c r="C26" s="20" t="s">
        <v>19</v>
      </c>
      <c r="D26" s="20" t="s">
        <v>20</v>
      </c>
      <c r="E26" s="20" t="s">
        <v>21</v>
      </c>
      <c r="F26" s="20" t="s">
        <v>22</v>
      </c>
      <c r="G26" s="38" t="s">
        <v>16</v>
      </c>
      <c r="H26" s="25"/>
    </row>
    <row r="27" spans="1:8" x14ac:dyDescent="0.25">
      <c r="A27" s="23"/>
      <c r="B27" s="1" t="s">
        <v>23</v>
      </c>
      <c r="C27" s="24">
        <v>50000</v>
      </c>
      <c r="D27" s="24">
        <v>50000</v>
      </c>
      <c r="E27" s="24">
        <v>50000</v>
      </c>
      <c r="F27" s="24">
        <v>50000</v>
      </c>
      <c r="G27" s="24">
        <f>SUM(C27:F27)</f>
        <v>200000</v>
      </c>
      <c r="H27" s="25"/>
    </row>
    <row r="28" spans="1:8" ht="17.25" x14ac:dyDescent="0.4">
      <c r="A28" s="23" t="s">
        <v>34</v>
      </c>
      <c r="B28" s="1" t="s">
        <v>12</v>
      </c>
      <c r="C28" s="26">
        <v>0</v>
      </c>
      <c r="D28" s="26">
        <v>0</v>
      </c>
      <c r="E28" s="26">
        <v>0</v>
      </c>
      <c r="F28" s="26">
        <v>0</v>
      </c>
      <c r="G28" s="26">
        <f t="shared" ref="G28:G34" si="1">SUM(C28:F28)</f>
        <v>0</v>
      </c>
      <c r="H28" s="25"/>
    </row>
    <row r="29" spans="1:8" x14ac:dyDescent="0.25">
      <c r="A29" s="23"/>
      <c r="B29" s="1" t="s">
        <v>26</v>
      </c>
      <c r="C29" s="24">
        <f>C27-C28</f>
        <v>50000</v>
      </c>
      <c r="D29" s="24">
        <f>D27-D28</f>
        <v>50000</v>
      </c>
      <c r="E29" s="24">
        <f>E27-E28</f>
        <v>50000</v>
      </c>
      <c r="F29" s="24">
        <f>F27-F28</f>
        <v>50000</v>
      </c>
      <c r="G29" s="24">
        <f t="shared" si="1"/>
        <v>200000</v>
      </c>
      <c r="H29" s="25"/>
    </row>
    <row r="30" spans="1:8" x14ac:dyDescent="0.25">
      <c r="A30" s="23"/>
      <c r="B30" s="1" t="s">
        <v>2</v>
      </c>
      <c r="C30" s="24">
        <v>0</v>
      </c>
      <c r="D30" s="24">
        <v>0</v>
      </c>
      <c r="E30" s="24">
        <v>0</v>
      </c>
      <c r="F30" s="24">
        <v>0</v>
      </c>
      <c r="G30" s="24">
        <f t="shared" si="1"/>
        <v>0</v>
      </c>
      <c r="H30" s="25"/>
    </row>
    <row r="31" spans="1:8" ht="17.25" x14ac:dyDescent="0.4">
      <c r="A31" s="23" t="s">
        <v>34</v>
      </c>
      <c r="B31" s="1" t="s">
        <v>29</v>
      </c>
      <c r="C31" s="26">
        <v>28679</v>
      </c>
      <c r="D31" s="26">
        <v>28679</v>
      </c>
      <c r="E31" s="26">
        <v>28679</v>
      </c>
      <c r="F31" s="26">
        <v>28679</v>
      </c>
      <c r="G31" s="27">
        <f t="shared" si="1"/>
        <v>114716</v>
      </c>
      <c r="H31" s="25" t="s">
        <v>35</v>
      </c>
    </row>
    <row r="32" spans="1:8" x14ac:dyDescent="0.25">
      <c r="A32" s="23"/>
      <c r="B32" s="1" t="s">
        <v>30</v>
      </c>
      <c r="C32" s="24">
        <f>C29-C30-C31</f>
        <v>21321</v>
      </c>
      <c r="D32" s="24">
        <f>D29-D30-D31</f>
        <v>21321</v>
      </c>
      <c r="E32" s="24">
        <f>E29-E30-E31</f>
        <v>21321</v>
      </c>
      <c r="F32" s="24">
        <f>F29-F30-F31</f>
        <v>21321</v>
      </c>
      <c r="G32" s="24">
        <f t="shared" si="1"/>
        <v>85284</v>
      </c>
      <c r="H32" s="25"/>
    </row>
    <row r="33" spans="1:8" ht="17.25" x14ac:dyDescent="0.4">
      <c r="A33" s="31">
        <v>0.3</v>
      </c>
      <c r="B33" s="1" t="s">
        <v>31</v>
      </c>
      <c r="C33" s="26">
        <f>C32*$A$24</f>
        <v>6396.3</v>
      </c>
      <c r="D33" s="26">
        <f>D32*$A$24</f>
        <v>6396.3</v>
      </c>
      <c r="E33" s="26">
        <f>E32*$A$24</f>
        <v>6396.3</v>
      </c>
      <c r="F33" s="26">
        <f>F32*$A$24</f>
        <v>6396.3</v>
      </c>
      <c r="G33" s="26">
        <f t="shared" si="1"/>
        <v>25585.200000000001</v>
      </c>
      <c r="H33" s="25"/>
    </row>
    <row r="34" spans="1:8" ht="18" thickBot="1" x14ac:dyDescent="0.45">
      <c r="A34" s="39" t="s">
        <v>36</v>
      </c>
      <c r="B34" s="33" t="s">
        <v>32</v>
      </c>
      <c r="C34" s="34">
        <f>C32-C33</f>
        <v>14924.7</v>
      </c>
      <c r="D34" s="34">
        <f>D32-D33</f>
        <v>14924.7</v>
      </c>
      <c r="E34" s="34">
        <f>E32-E33</f>
        <v>14924.7</v>
      </c>
      <c r="F34" s="34">
        <f>F32-F33</f>
        <v>14924.7</v>
      </c>
      <c r="G34" s="35">
        <f t="shared" si="1"/>
        <v>59698.8</v>
      </c>
      <c r="H34" s="36"/>
    </row>
    <row r="35" spans="1:8" ht="17.25" x14ac:dyDescent="0.4">
      <c r="A35" s="37" t="s">
        <v>37</v>
      </c>
      <c r="B35" s="3" t="s">
        <v>18</v>
      </c>
      <c r="C35" s="20" t="s">
        <v>19</v>
      </c>
      <c r="D35" s="20" t="s">
        <v>20</v>
      </c>
      <c r="E35" s="20" t="s">
        <v>21</v>
      </c>
      <c r="F35" s="20" t="s">
        <v>22</v>
      </c>
      <c r="G35" s="38" t="s">
        <v>16</v>
      </c>
      <c r="H35" s="25"/>
    </row>
    <row r="36" spans="1:8" x14ac:dyDescent="0.25">
      <c r="A36" s="23"/>
      <c r="B36" s="1" t="s">
        <v>23</v>
      </c>
      <c r="C36" s="14">
        <f>C18</f>
        <v>50000</v>
      </c>
      <c r="D36" s="14">
        <f>D18</f>
        <v>50000</v>
      </c>
      <c r="E36" s="14">
        <f>E18</f>
        <v>50000</v>
      </c>
      <c r="F36" s="14">
        <f>F18</f>
        <v>50000</v>
      </c>
      <c r="G36" s="14">
        <f>SUM(C36:F36)</f>
        <v>200000</v>
      </c>
      <c r="H36" s="25"/>
    </row>
    <row r="37" spans="1:8" x14ac:dyDescent="0.25">
      <c r="A37" s="1" t="s">
        <v>2</v>
      </c>
      <c r="B37" s="1" t="s">
        <v>38</v>
      </c>
      <c r="C37" s="14">
        <f>D4</f>
        <v>0</v>
      </c>
      <c r="D37" s="14">
        <f>D5</f>
        <v>7132.083602671838</v>
      </c>
      <c r="E37" s="14">
        <f>D6</f>
        <v>4977.3755656108597</v>
      </c>
      <c r="F37" s="14">
        <f>D7</f>
        <v>2607.1967248437836</v>
      </c>
      <c r="G37" s="40">
        <f t="shared" ref="G37:G43" si="2">SUM(C37:F37)</f>
        <v>14716.655893126481</v>
      </c>
      <c r="H37" s="25" t="s">
        <v>2</v>
      </c>
    </row>
    <row r="38" spans="1:8" x14ac:dyDescent="0.25">
      <c r="A38" s="23"/>
      <c r="B38" s="1" t="s">
        <v>39</v>
      </c>
      <c r="C38" s="14">
        <f>C24</f>
        <v>5360.374919198448</v>
      </c>
      <c r="D38" s="14">
        <f>D24</f>
        <v>6006.7873303167426</v>
      </c>
      <c r="E38" s="14">
        <f>E24</f>
        <v>6717.8409825468652</v>
      </c>
      <c r="F38" s="14">
        <f>F24</f>
        <v>7500</v>
      </c>
      <c r="G38" s="14">
        <f t="shared" si="2"/>
        <v>25585.003232062056</v>
      </c>
      <c r="H38" s="25"/>
    </row>
    <row r="39" spans="1:8" x14ac:dyDescent="0.25">
      <c r="A39" s="23"/>
      <c r="B39" s="1" t="s">
        <v>29</v>
      </c>
      <c r="C39" s="14">
        <f>C22</f>
        <v>0</v>
      </c>
      <c r="D39" s="14">
        <f>D22</f>
        <v>0</v>
      </c>
      <c r="E39" s="14">
        <f>E22</f>
        <v>0</v>
      </c>
      <c r="F39" s="14">
        <f>F22</f>
        <v>0</v>
      </c>
      <c r="G39" s="14">
        <f t="shared" si="2"/>
        <v>0</v>
      </c>
      <c r="H39" s="25"/>
    </row>
    <row r="40" spans="1:8" x14ac:dyDescent="0.25">
      <c r="A40" s="23"/>
      <c r="B40" s="41" t="s">
        <v>40</v>
      </c>
      <c r="C40" s="42">
        <f>C36-C37-C38-C39</f>
        <v>44639.625080801554</v>
      </c>
      <c r="D40" s="42">
        <f>D36-D37-D38-D39</f>
        <v>36861.129067011418</v>
      </c>
      <c r="E40" s="42">
        <f>E36-E37-E38-E39</f>
        <v>38304.783451842275</v>
      </c>
      <c r="F40" s="42">
        <f>F36-F37-F38-F39</f>
        <v>39892.803275156213</v>
      </c>
      <c r="G40" s="42">
        <f t="shared" si="2"/>
        <v>159698.34087481146</v>
      </c>
      <c r="H40" s="25"/>
    </row>
    <row r="41" spans="1:8" x14ac:dyDescent="0.25">
      <c r="A41" s="1" t="s">
        <v>25</v>
      </c>
      <c r="B41" s="1" t="s">
        <v>41</v>
      </c>
      <c r="C41" s="14">
        <f>-E4</f>
        <v>-28679.163973281618</v>
      </c>
      <c r="D41" s="14">
        <f>-E5</f>
        <v>-21547.080370609779</v>
      </c>
      <c r="E41" s="14">
        <f>-E6</f>
        <v>-23701.78840767076</v>
      </c>
      <c r="F41" s="14">
        <f>-E7</f>
        <v>-26071.967248437835</v>
      </c>
      <c r="G41" s="40">
        <f t="shared" si="2"/>
        <v>-100000</v>
      </c>
      <c r="H41" s="25" t="s">
        <v>25</v>
      </c>
    </row>
    <row r="42" spans="1:8" x14ac:dyDescent="0.25">
      <c r="A42" s="23"/>
      <c r="B42" s="43" t="s">
        <v>42</v>
      </c>
      <c r="C42" s="44">
        <f>C41</f>
        <v>-28679.163973281618</v>
      </c>
      <c r="D42" s="44">
        <f>D41</f>
        <v>-21547.080370609779</v>
      </c>
      <c r="E42" s="44">
        <f>E41</f>
        <v>-23701.78840767076</v>
      </c>
      <c r="F42" s="44">
        <f>F41</f>
        <v>-26071.967248437835</v>
      </c>
      <c r="G42" s="44">
        <f t="shared" si="2"/>
        <v>-100000</v>
      </c>
      <c r="H42" s="25"/>
    </row>
    <row r="43" spans="1:8" ht="15.75" thickBot="1" x14ac:dyDescent="0.3">
      <c r="A43" s="32"/>
      <c r="B43" s="33" t="s">
        <v>43</v>
      </c>
      <c r="C43" s="45">
        <f>C40+C42</f>
        <v>15960.461107519935</v>
      </c>
      <c r="D43" s="45">
        <f>D40+D42</f>
        <v>15314.048696401638</v>
      </c>
      <c r="E43" s="45">
        <f>E40+E42</f>
        <v>14602.995044171515</v>
      </c>
      <c r="F43" s="45">
        <f>F40+F42</f>
        <v>13820.836026718378</v>
      </c>
      <c r="G43" s="46">
        <f t="shared" si="2"/>
        <v>59698.34087481146</v>
      </c>
      <c r="H43" s="36"/>
    </row>
    <row r="44" spans="1:8" ht="17.25" x14ac:dyDescent="0.4">
      <c r="A44" s="37" t="s">
        <v>37</v>
      </c>
      <c r="B44" s="3" t="s">
        <v>33</v>
      </c>
      <c r="C44" s="20" t="s">
        <v>19</v>
      </c>
      <c r="D44" s="20" t="s">
        <v>20</v>
      </c>
      <c r="E44" s="20" t="s">
        <v>21</v>
      </c>
      <c r="F44" s="20" t="s">
        <v>22</v>
      </c>
      <c r="G44" s="38" t="s">
        <v>16</v>
      </c>
      <c r="H44" s="25"/>
    </row>
    <row r="45" spans="1:8" x14ac:dyDescent="0.25">
      <c r="A45" s="23"/>
      <c r="B45" s="1" t="s">
        <v>23</v>
      </c>
      <c r="C45" s="14">
        <f>C27</f>
        <v>50000</v>
      </c>
      <c r="D45" s="14">
        <f>D27</f>
        <v>50000</v>
      </c>
      <c r="E45" s="14">
        <f>E27</f>
        <v>50000</v>
      </c>
      <c r="F45" s="14">
        <f>F27</f>
        <v>50000</v>
      </c>
      <c r="G45" s="14">
        <f>SUM(C45:F45)</f>
        <v>200000</v>
      </c>
      <c r="H45" s="25"/>
    </row>
    <row r="46" spans="1:8" x14ac:dyDescent="0.25">
      <c r="A46" s="23"/>
      <c r="B46" s="1" t="s">
        <v>38</v>
      </c>
      <c r="C46" s="14">
        <f>C30</f>
        <v>0</v>
      </c>
      <c r="D46" s="14">
        <f>D30</f>
        <v>0</v>
      </c>
      <c r="E46" s="14">
        <f>E30</f>
        <v>0</v>
      </c>
      <c r="F46" s="14">
        <f>F30</f>
        <v>0</v>
      </c>
      <c r="G46" s="14">
        <f t="shared" ref="G46:G52" si="3">SUM(C46:F46)</f>
        <v>0</v>
      </c>
      <c r="H46" s="25"/>
    </row>
    <row r="47" spans="1:8" x14ac:dyDescent="0.25">
      <c r="A47" s="23"/>
      <c r="B47" s="1" t="s">
        <v>39</v>
      </c>
      <c r="C47" s="14">
        <f>C33</f>
        <v>6396.3</v>
      </c>
      <c r="D47" s="14">
        <f>D33</f>
        <v>6396.3</v>
      </c>
      <c r="E47" s="14">
        <f>E33</f>
        <v>6396.3</v>
      </c>
      <c r="F47" s="14">
        <f>F33</f>
        <v>6396.3</v>
      </c>
      <c r="G47" s="14">
        <f t="shared" si="3"/>
        <v>25585.200000000001</v>
      </c>
      <c r="H47" s="25"/>
    </row>
    <row r="48" spans="1:8" ht="17.25" x14ac:dyDescent="0.4">
      <c r="A48" s="1" t="s">
        <v>35</v>
      </c>
      <c r="B48" s="1" t="s">
        <v>29</v>
      </c>
      <c r="C48" s="16">
        <f>C31</f>
        <v>28679</v>
      </c>
      <c r="D48" s="16">
        <f>D31</f>
        <v>28679</v>
      </c>
      <c r="E48" s="16">
        <f>E31</f>
        <v>28679</v>
      </c>
      <c r="F48" s="16">
        <f>F31</f>
        <v>28679</v>
      </c>
      <c r="G48" s="47">
        <f t="shared" si="3"/>
        <v>114716</v>
      </c>
      <c r="H48" s="25" t="s">
        <v>35</v>
      </c>
    </row>
    <row r="49" spans="1:8" x14ac:dyDescent="0.25">
      <c r="A49" s="23"/>
      <c r="B49" s="48" t="s">
        <v>40</v>
      </c>
      <c r="C49" s="49">
        <f>C45-C46-C47-C48</f>
        <v>14924.699999999997</v>
      </c>
      <c r="D49" s="49">
        <f>D45-D46-D47-D48</f>
        <v>14924.699999999997</v>
      </c>
      <c r="E49" s="49">
        <f>E45-E46-E47-E48</f>
        <v>14924.699999999997</v>
      </c>
      <c r="F49" s="49">
        <f>F45-F46-F47-F48</f>
        <v>14924.699999999997</v>
      </c>
      <c r="G49" s="49">
        <f t="shared" si="3"/>
        <v>59698.799999999988</v>
      </c>
      <c r="H49" s="25"/>
    </row>
    <row r="50" spans="1:8" x14ac:dyDescent="0.25">
      <c r="A50" s="23"/>
      <c r="B50" s="1" t="s">
        <v>41</v>
      </c>
      <c r="C50" s="14">
        <v>0</v>
      </c>
      <c r="D50" s="14">
        <v>0</v>
      </c>
      <c r="E50" s="14">
        <v>0</v>
      </c>
      <c r="F50" s="14">
        <v>0</v>
      </c>
      <c r="G50" s="14">
        <f t="shared" si="3"/>
        <v>0</v>
      </c>
      <c r="H50" s="25"/>
    </row>
    <row r="51" spans="1:8" x14ac:dyDescent="0.25">
      <c r="A51" s="23"/>
      <c r="B51" s="50" t="s">
        <v>42</v>
      </c>
      <c r="C51" s="51">
        <f>C50</f>
        <v>0</v>
      </c>
      <c r="D51" s="51">
        <f>D50</f>
        <v>0</v>
      </c>
      <c r="E51" s="51">
        <f>E50</f>
        <v>0</v>
      </c>
      <c r="F51" s="51">
        <f>F50</f>
        <v>0</v>
      </c>
      <c r="G51" s="51">
        <f t="shared" si="3"/>
        <v>0</v>
      </c>
      <c r="H51" s="25"/>
    </row>
    <row r="52" spans="1:8" ht="15.75" thickBot="1" x14ac:dyDescent="0.3">
      <c r="A52" s="39" t="s">
        <v>36</v>
      </c>
      <c r="B52" s="33" t="s">
        <v>43</v>
      </c>
      <c r="C52" s="45">
        <f>C49+C51</f>
        <v>14924.699999999997</v>
      </c>
      <c r="D52" s="45">
        <f>D49+D51</f>
        <v>14924.699999999997</v>
      </c>
      <c r="E52" s="45">
        <f>E49+E51</f>
        <v>14924.699999999997</v>
      </c>
      <c r="F52" s="45">
        <f>F49+F51</f>
        <v>14924.699999999997</v>
      </c>
      <c r="G52" s="46">
        <f t="shared" si="3"/>
        <v>59698.799999999988</v>
      </c>
      <c r="H52" s="36"/>
    </row>
    <row r="54" spans="1:8" ht="17.25" x14ac:dyDescent="0.4">
      <c r="A54" s="1" t="s">
        <v>18</v>
      </c>
      <c r="B54" s="52" t="s">
        <v>44</v>
      </c>
      <c r="C54" s="52" t="s">
        <v>19</v>
      </c>
      <c r="D54" s="52" t="s">
        <v>20</v>
      </c>
      <c r="E54" s="52" t="s">
        <v>21</v>
      </c>
      <c r="F54" s="52" t="s">
        <v>22</v>
      </c>
      <c r="G54" s="38"/>
    </row>
    <row r="55" spans="1:8" x14ac:dyDescent="0.25">
      <c r="A55" s="1" t="s">
        <v>45</v>
      </c>
      <c r="B55" s="13">
        <v>0</v>
      </c>
      <c r="C55" s="13">
        <f>C25</f>
        <v>12507.541478129713</v>
      </c>
      <c r="D55" s="13">
        <f>D25+C55</f>
        <v>26523.378582202109</v>
      </c>
      <c r="E55" s="13">
        <f>E25+D55</f>
        <v>42198.34087481146</v>
      </c>
      <c r="F55" s="53">
        <f>F25+E55</f>
        <v>59698.34087481146</v>
      </c>
      <c r="G55" s="54"/>
    </row>
    <row r="56" spans="1:8" x14ac:dyDescent="0.25">
      <c r="A56" s="1" t="s">
        <v>46</v>
      </c>
      <c r="B56" s="55">
        <v>200000</v>
      </c>
      <c r="C56" s="55">
        <v>200000</v>
      </c>
      <c r="D56" s="55">
        <v>200000</v>
      </c>
      <c r="E56" s="55">
        <v>200000</v>
      </c>
      <c r="F56" s="55">
        <v>200000</v>
      </c>
      <c r="G56" s="54"/>
    </row>
    <row r="57" spans="1:8" x14ac:dyDescent="0.25">
      <c r="A57" s="1" t="s">
        <v>47</v>
      </c>
      <c r="B57" s="13">
        <f>SUM(B55:B56)</f>
        <v>200000</v>
      </c>
      <c r="C57" s="13">
        <f>SUM(C55:C56)</f>
        <v>212507.54147812971</v>
      </c>
      <c r="D57" s="13">
        <f>SUM(D55:D56)</f>
        <v>226523.3785822021</v>
      </c>
      <c r="E57" s="13">
        <f>SUM(E55:E56)</f>
        <v>242198.34087481146</v>
      </c>
      <c r="F57" s="56">
        <f>SUM(F55:F56)</f>
        <v>259698.34087481146</v>
      </c>
      <c r="G57" s="54"/>
    </row>
    <row r="58" spans="1:8" x14ac:dyDescent="0.25">
      <c r="B58" s="14"/>
      <c r="C58" s="14"/>
      <c r="D58" s="14"/>
      <c r="E58" s="14"/>
      <c r="F58" s="14"/>
    </row>
    <row r="59" spans="1:8" ht="17.25" x14ac:dyDescent="0.4">
      <c r="A59" s="1" t="s">
        <v>33</v>
      </c>
      <c r="B59" s="57" t="s">
        <v>44</v>
      </c>
      <c r="C59" s="57" t="s">
        <v>19</v>
      </c>
      <c r="D59" s="57" t="s">
        <v>20</v>
      </c>
      <c r="E59" s="57" t="s">
        <v>21</v>
      </c>
      <c r="F59" s="57" t="s">
        <v>22</v>
      </c>
    </row>
    <row r="60" spans="1:8" x14ac:dyDescent="0.25">
      <c r="A60" s="1" t="s">
        <v>45</v>
      </c>
      <c r="B60" s="13">
        <v>0</v>
      </c>
      <c r="C60" s="13">
        <f>C34</f>
        <v>14924.7</v>
      </c>
      <c r="D60" s="13">
        <f>D34+C60</f>
        <v>29849.4</v>
      </c>
      <c r="E60" s="13">
        <f>E34+D60</f>
        <v>44774.100000000006</v>
      </c>
      <c r="F60" s="53">
        <f>F34+E60</f>
        <v>59698.8</v>
      </c>
    </row>
    <row r="61" spans="1:8" x14ac:dyDescent="0.25">
      <c r="A61" s="1" t="s">
        <v>46</v>
      </c>
      <c r="B61" s="55">
        <v>200000</v>
      </c>
      <c r="C61" s="55">
        <v>200000</v>
      </c>
      <c r="D61" s="55">
        <v>200000</v>
      </c>
      <c r="E61" s="55">
        <v>200000</v>
      </c>
      <c r="F61" s="55">
        <v>200000</v>
      </c>
    </row>
    <row r="62" spans="1:8" x14ac:dyDescent="0.25">
      <c r="A62" s="1" t="s">
        <v>47</v>
      </c>
      <c r="B62" s="13">
        <f>SUM(B60:B61)</f>
        <v>200000</v>
      </c>
      <c r="C62" s="13">
        <f>SUM(C60:C61)</f>
        <v>214924.7</v>
      </c>
      <c r="D62" s="13">
        <f>SUM(D60:D61)</f>
        <v>229849.4</v>
      </c>
      <c r="E62" s="13">
        <f>SUM(E60:E61)</f>
        <v>244774.1</v>
      </c>
      <c r="F62" s="56">
        <f>SUM(F60:F61)</f>
        <v>259698.8</v>
      </c>
    </row>
    <row r="64" spans="1:8" x14ac:dyDescent="0.25">
      <c r="B64" s="3" t="s">
        <v>48</v>
      </c>
      <c r="C64" s="58">
        <f>C25/((C57+B57)/2)</f>
        <v>6.0641516677788242E-2</v>
      </c>
      <c r="D64" s="58">
        <f>D25/((D57+C57)/2)</f>
        <v>6.3848974929357302E-2</v>
      </c>
      <c r="E64" s="58">
        <f>E25/((E57+D57)/2)</f>
        <v>6.6883874341337843E-2</v>
      </c>
      <c r="F64" s="58">
        <f>F25/((F57+E57)/2)</f>
        <v>6.9735468021006289E-2</v>
      </c>
    </row>
    <row r="65" spans="2:6" x14ac:dyDescent="0.25">
      <c r="B65" s="3" t="s">
        <v>49</v>
      </c>
      <c r="C65" s="59">
        <f>C34/((B62+C62)/2)</f>
        <v>7.1939318146160017E-2</v>
      </c>
      <c r="D65" s="59">
        <f>D34/((C62+D62)/2)</f>
        <v>6.7111371817738491E-2</v>
      </c>
      <c r="E65" s="59">
        <f>E34/((D62+E62)/2)</f>
        <v>6.289069125317226E-2</v>
      </c>
      <c r="F65" s="59">
        <f>F34/((E62+F62)/2)</f>
        <v>5.9169481651046074E-2</v>
      </c>
    </row>
    <row r="67" spans="2:6" x14ac:dyDescent="0.25">
      <c r="B67" s="3" t="s">
        <v>50</v>
      </c>
      <c r="C67" s="14">
        <f>C25</f>
        <v>12507.541478129713</v>
      </c>
      <c r="D67" s="14">
        <f>D25</f>
        <v>14015.837104072398</v>
      </c>
      <c r="E67" s="14">
        <f>E25</f>
        <v>15674.962292609351</v>
      </c>
      <c r="F67" s="14">
        <f>F25</f>
        <v>17500</v>
      </c>
    </row>
    <row r="68" spans="2:6" x14ac:dyDescent="0.25">
      <c r="B68" s="3" t="s">
        <v>51</v>
      </c>
      <c r="C68" s="14">
        <f>C34</f>
        <v>14924.7</v>
      </c>
      <c r="D68" s="14">
        <f>D34</f>
        <v>14924.7</v>
      </c>
      <c r="E68" s="14">
        <f>E34</f>
        <v>14924.7</v>
      </c>
      <c r="F68" s="14">
        <f>F34</f>
        <v>14924.7</v>
      </c>
    </row>
    <row r="69" spans="2:6" x14ac:dyDescent="0.25">
      <c r="C69" s="14"/>
      <c r="D69" s="14"/>
      <c r="E69" s="14"/>
      <c r="F69" s="14"/>
    </row>
    <row r="70" spans="2:6" x14ac:dyDescent="0.25">
      <c r="B70" s="3" t="s">
        <v>52</v>
      </c>
      <c r="C70" s="14">
        <f>C40</f>
        <v>44639.625080801554</v>
      </c>
      <c r="D70" s="14">
        <f>D40</f>
        <v>36861.129067011418</v>
      </c>
      <c r="E70" s="14">
        <f>E40</f>
        <v>38304.783451842275</v>
      </c>
      <c r="F70" s="14">
        <f>F40</f>
        <v>39892.803275156213</v>
      </c>
    </row>
    <row r="71" spans="2:6" x14ac:dyDescent="0.25">
      <c r="B71" s="3" t="s">
        <v>53</v>
      </c>
      <c r="C71" s="14">
        <f>C49</f>
        <v>14924.699999999997</v>
      </c>
      <c r="D71" s="14">
        <f>D49</f>
        <v>14924.699999999997</v>
      </c>
      <c r="E71" s="14">
        <f>E49</f>
        <v>14924.699999999997</v>
      </c>
      <c r="F71" s="14">
        <f>F49</f>
        <v>14924.699999999997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2B929-9632-4A53-A04A-3E3124433A13}">
  <sheetPr>
    <pageSetUpPr fitToPage="1"/>
  </sheetPr>
  <dimension ref="A1:I69"/>
  <sheetViews>
    <sheetView workbookViewId="0"/>
  </sheetViews>
  <sheetFormatPr defaultRowHeight="15" x14ac:dyDescent="0.25"/>
  <cols>
    <col min="1" max="1" width="17" style="1" bestFit="1" customWidth="1"/>
    <col min="2" max="2" width="24.28515625" style="1" bestFit="1" customWidth="1"/>
    <col min="3" max="3" width="14.7109375" style="1" bestFit="1" customWidth="1"/>
    <col min="4" max="4" width="13.140625" style="1" bestFit="1" customWidth="1"/>
    <col min="5" max="5" width="13.28515625" style="1" bestFit="1" customWidth="1"/>
    <col min="6" max="6" width="13.7109375" style="1" bestFit="1" customWidth="1"/>
    <col min="7" max="7" width="13.140625" style="1" bestFit="1" customWidth="1"/>
    <col min="8" max="8" width="12.5703125" style="1" bestFit="1" customWidth="1"/>
    <col min="9" max="9" width="12" style="1" bestFit="1" customWidth="1"/>
    <col min="10" max="16384" width="9.140625" style="1"/>
  </cols>
  <sheetData>
    <row r="1" spans="1:9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2" t="s">
        <v>6</v>
      </c>
    </row>
    <row r="2" spans="1:9" x14ac:dyDescent="0.25">
      <c r="B2" s="2" t="s">
        <v>8</v>
      </c>
      <c r="C2" s="2" t="s">
        <v>9</v>
      </c>
      <c r="D2" s="2" t="s">
        <v>10</v>
      </c>
      <c r="E2" s="2" t="s">
        <v>0</v>
      </c>
      <c r="F2" s="4">
        <v>11658</v>
      </c>
      <c r="G2" s="2" t="s">
        <v>11</v>
      </c>
      <c r="H2" s="2" t="s">
        <v>12</v>
      </c>
      <c r="I2" s="2" t="s">
        <v>11</v>
      </c>
    </row>
    <row r="3" spans="1:9" x14ac:dyDescent="0.25">
      <c r="A3" s="5">
        <v>0.1</v>
      </c>
      <c r="B3" s="4">
        <f>'Leasee page 540'!$B$3</f>
        <v>40179</v>
      </c>
      <c r="C3" s="4">
        <f>'Leasee page 540'!C3</f>
        <v>40179</v>
      </c>
      <c r="D3" s="2" t="s">
        <v>13</v>
      </c>
      <c r="E3" s="2" t="s">
        <v>8</v>
      </c>
      <c r="F3" s="2"/>
      <c r="I3" s="4">
        <v>11658</v>
      </c>
    </row>
    <row r="4" spans="1:9" x14ac:dyDescent="0.25">
      <c r="A4" s="1">
        <f>'Leasee page 540'!A4</f>
        <v>2010</v>
      </c>
      <c r="B4" s="13">
        <v>100000</v>
      </c>
      <c r="C4" s="60">
        <v>28679.163973281618</v>
      </c>
      <c r="D4" s="13">
        <v>0</v>
      </c>
      <c r="E4" s="13">
        <f>C4</f>
        <v>28679.163973281618</v>
      </c>
      <c r="F4" s="13">
        <f>B4-E4</f>
        <v>71320.836026718374</v>
      </c>
      <c r="G4" s="14">
        <f>B4</f>
        <v>100000</v>
      </c>
      <c r="H4" s="14">
        <f>C11</f>
        <v>25000</v>
      </c>
      <c r="I4" s="14">
        <f>G4-H4</f>
        <v>75000</v>
      </c>
    </row>
    <row r="5" spans="1:9" x14ac:dyDescent="0.25">
      <c r="A5" s="1">
        <f>'Leasee page 540'!A5</f>
        <v>2011</v>
      </c>
      <c r="B5" s="13">
        <f>F4</f>
        <v>71320.836026718374</v>
      </c>
      <c r="C5" s="13">
        <f>C4</f>
        <v>28679.163973281618</v>
      </c>
      <c r="D5" s="13">
        <f>F4*$A$3</f>
        <v>7132.083602671838</v>
      </c>
      <c r="E5" s="13">
        <f>C5-D5</f>
        <v>21547.080370609779</v>
      </c>
      <c r="F5" s="13">
        <f>F4-E5</f>
        <v>49773.755656108595</v>
      </c>
      <c r="G5" s="14">
        <f>G4</f>
        <v>100000</v>
      </c>
      <c r="H5" s="14">
        <f>C12</f>
        <v>25000</v>
      </c>
      <c r="I5" s="14">
        <f>I4-H5</f>
        <v>50000</v>
      </c>
    </row>
    <row r="6" spans="1:9" x14ac:dyDescent="0.25">
      <c r="A6" s="1">
        <f>'Leasee page 540'!A6</f>
        <v>2012</v>
      </c>
      <c r="B6" s="13">
        <f>F5</f>
        <v>49773.755656108595</v>
      </c>
      <c r="C6" s="13">
        <f>C5</f>
        <v>28679.163973281618</v>
      </c>
      <c r="D6" s="13">
        <f>F5*$A$3</f>
        <v>4977.3755656108597</v>
      </c>
      <c r="E6" s="13">
        <f>C6-D6</f>
        <v>23701.78840767076</v>
      </c>
      <c r="F6" s="13">
        <f>F5-E6</f>
        <v>26071.967248437835</v>
      </c>
      <c r="G6" s="14">
        <f>G5</f>
        <v>100000</v>
      </c>
      <c r="H6" s="14">
        <f>C13</f>
        <v>25000</v>
      </c>
      <c r="I6" s="14">
        <f>I5-H6</f>
        <v>25000</v>
      </c>
    </row>
    <row r="7" spans="1:9" ht="17.25" x14ac:dyDescent="0.4">
      <c r="A7" s="1">
        <f>'Leasee page 540'!A7</f>
        <v>2013</v>
      </c>
      <c r="B7" s="13">
        <f>F6</f>
        <v>26071.967248437835</v>
      </c>
      <c r="C7" s="15">
        <f>C6</f>
        <v>28679.163973281618</v>
      </c>
      <c r="D7" s="15">
        <f>F6*$A$3</f>
        <v>2607.1967248437836</v>
      </c>
      <c r="E7" s="15">
        <f>C7-D7</f>
        <v>26071.967248437835</v>
      </c>
      <c r="F7" s="13">
        <f>F6-E7</f>
        <v>0</v>
      </c>
      <c r="G7" s="14">
        <f>G6</f>
        <v>100000</v>
      </c>
      <c r="H7" s="14">
        <f>C14</f>
        <v>25000</v>
      </c>
      <c r="I7" s="14">
        <f>I6-H7</f>
        <v>0</v>
      </c>
    </row>
    <row r="8" spans="1:9" x14ac:dyDescent="0.25">
      <c r="B8" s="14"/>
      <c r="C8" s="40">
        <f>SUM(C4:C7)</f>
        <v>114716.65589312647</v>
      </c>
      <c r="D8" s="40">
        <f>SUM(D4:D7)</f>
        <v>14716.655893126481</v>
      </c>
      <c r="E8" s="40">
        <f>SUM(E4:E7)</f>
        <v>100000</v>
      </c>
      <c r="F8" s="14"/>
      <c r="G8" s="14"/>
      <c r="H8" s="14"/>
      <c r="I8" s="14"/>
    </row>
    <row r="9" spans="1:9" x14ac:dyDescent="0.25">
      <c r="C9" s="2" t="s">
        <v>12</v>
      </c>
      <c r="D9" s="2" t="s">
        <v>14</v>
      </c>
      <c r="E9" s="2"/>
    </row>
    <row r="10" spans="1:9" x14ac:dyDescent="0.25">
      <c r="C10" s="2" t="s">
        <v>15</v>
      </c>
      <c r="D10" s="2" t="s">
        <v>15</v>
      </c>
      <c r="E10" s="2" t="s">
        <v>16</v>
      </c>
    </row>
    <row r="11" spans="1:9" x14ac:dyDescent="0.25">
      <c r="B11" s="1">
        <v>2008</v>
      </c>
      <c r="C11" s="13">
        <v>25000</v>
      </c>
      <c r="D11" s="13">
        <f>D5</f>
        <v>7132.083602671838</v>
      </c>
      <c r="E11" s="14">
        <f>SUM(C11:D11)</f>
        <v>32132.083602671839</v>
      </c>
    </row>
    <row r="12" spans="1:9" x14ac:dyDescent="0.25">
      <c r="B12" s="1">
        <v>2009</v>
      </c>
      <c r="C12" s="13">
        <v>25000</v>
      </c>
      <c r="D12" s="13">
        <f>D6</f>
        <v>4977.3755656108597</v>
      </c>
      <c r="E12" s="14">
        <f>SUM(C12:D12)</f>
        <v>29977.375565610859</v>
      </c>
    </row>
    <row r="13" spans="1:9" x14ac:dyDescent="0.25">
      <c r="B13" s="1">
        <v>2010</v>
      </c>
      <c r="C13" s="13">
        <v>25000</v>
      </c>
      <c r="D13" s="13">
        <f>D7</f>
        <v>2607.1967248437836</v>
      </c>
      <c r="E13" s="14">
        <f>SUM(C13:D13)</f>
        <v>27607.196724843783</v>
      </c>
    </row>
    <row r="14" spans="1:9" ht="17.25" x14ac:dyDescent="0.4">
      <c r="B14" s="1">
        <v>2011</v>
      </c>
      <c r="C14" s="15">
        <v>25000</v>
      </c>
      <c r="D14" s="15">
        <v>0</v>
      </c>
      <c r="E14" s="16">
        <f>SUM(C14:D14)</f>
        <v>25000</v>
      </c>
    </row>
    <row r="15" spans="1:9" x14ac:dyDescent="0.25">
      <c r="C15" s="14">
        <f>SUM(C11:C14)</f>
        <v>100000</v>
      </c>
      <c r="D15" s="14">
        <f>SUM(D11:D14)</f>
        <v>14716.655893126481</v>
      </c>
      <c r="E15" s="14">
        <f>SUM(E11:E14)</f>
        <v>114716.65589312649</v>
      </c>
    </row>
    <row r="16" spans="1:9" ht="15.75" thickBot="1" x14ac:dyDescent="0.3"/>
    <row r="17" spans="1:8" ht="17.25" x14ac:dyDescent="0.4">
      <c r="A17" s="18" t="s">
        <v>17</v>
      </c>
      <c r="B17" s="19" t="s">
        <v>54</v>
      </c>
      <c r="C17" s="20" t="str">
        <f>'Leasee page 540'!C17</f>
        <v>2010</v>
      </c>
      <c r="D17" s="20" t="str">
        <f>'Leasee page 540'!D17</f>
        <v>2011</v>
      </c>
      <c r="E17" s="20" t="str">
        <f>'Leasee page 540'!E17</f>
        <v>2012</v>
      </c>
      <c r="F17" s="20" t="str">
        <f>'Leasee page 540'!F17</f>
        <v>2013</v>
      </c>
      <c r="G17" s="21" t="s">
        <v>16</v>
      </c>
      <c r="H17" s="22"/>
    </row>
    <row r="18" spans="1:8" x14ac:dyDescent="0.25">
      <c r="A18" s="23"/>
      <c r="B18" s="1" t="s">
        <v>23</v>
      </c>
      <c r="C18" s="24">
        <v>50000</v>
      </c>
      <c r="D18" s="24">
        <v>50000</v>
      </c>
      <c r="E18" s="24">
        <v>50000</v>
      </c>
      <c r="F18" s="24">
        <v>50000</v>
      </c>
      <c r="G18" s="24">
        <f>SUM(C18:F18)</f>
        <v>200000</v>
      </c>
      <c r="H18" s="25"/>
    </row>
    <row r="19" spans="1:8" ht="32.25" x14ac:dyDescent="0.4">
      <c r="A19" s="29" t="s">
        <v>55</v>
      </c>
      <c r="B19" s="1" t="s">
        <v>12</v>
      </c>
      <c r="C19" s="26">
        <v>0</v>
      </c>
      <c r="D19" s="26">
        <v>0</v>
      </c>
      <c r="E19" s="26">
        <v>0</v>
      </c>
      <c r="F19" s="26">
        <v>0</v>
      </c>
      <c r="G19" s="27">
        <f t="shared" ref="G19:G25" si="0">SUM(C19:F19)</f>
        <v>0</v>
      </c>
      <c r="H19" s="25" t="s">
        <v>25</v>
      </c>
    </row>
    <row r="20" spans="1:8" x14ac:dyDescent="0.25">
      <c r="A20" s="23"/>
      <c r="B20" s="1" t="s">
        <v>26</v>
      </c>
      <c r="C20" s="24">
        <f>C18-C19</f>
        <v>50000</v>
      </c>
      <c r="D20" s="24">
        <f>D18-D19</f>
        <v>50000</v>
      </c>
      <c r="E20" s="24">
        <f>E18-E19</f>
        <v>50000</v>
      </c>
      <c r="F20" s="24">
        <f>F18-F19</f>
        <v>50000</v>
      </c>
      <c r="G20" s="28">
        <f t="shared" si="0"/>
        <v>200000</v>
      </c>
      <c r="H20" s="25"/>
    </row>
    <row r="21" spans="1:8" ht="45" x14ac:dyDescent="0.25">
      <c r="A21" s="29" t="s">
        <v>56</v>
      </c>
      <c r="B21" s="1" t="s">
        <v>57</v>
      </c>
      <c r="C21" s="24">
        <f>D11</f>
        <v>7132.083602671838</v>
      </c>
      <c r="D21" s="24">
        <f>D12</f>
        <v>4977.3755656108597</v>
      </c>
      <c r="E21" s="24">
        <f>D13</f>
        <v>2607.1967248437836</v>
      </c>
      <c r="F21" s="24">
        <f>D14</f>
        <v>0</v>
      </c>
      <c r="G21" s="30">
        <f t="shared" si="0"/>
        <v>14716.655893126481</v>
      </c>
      <c r="H21" s="25" t="s">
        <v>2</v>
      </c>
    </row>
    <row r="22" spans="1:8" ht="17.25" x14ac:dyDescent="0.4">
      <c r="A22" s="23"/>
      <c r="B22" s="1" t="s">
        <v>58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5"/>
    </row>
    <row r="23" spans="1:8" x14ac:dyDescent="0.25">
      <c r="A23" s="23"/>
      <c r="B23" s="1" t="s">
        <v>30</v>
      </c>
      <c r="C23" s="24">
        <f>C20+C21+C22</f>
        <v>57132.083602671839</v>
      </c>
      <c r="D23" s="24">
        <f>D20+D21+D22</f>
        <v>54977.375565610862</v>
      </c>
      <c r="E23" s="24">
        <f>E20+E21+E22</f>
        <v>52607.196724843787</v>
      </c>
      <c r="F23" s="24">
        <f>F20+F21+F22</f>
        <v>50000</v>
      </c>
      <c r="G23" s="61">
        <f t="shared" si="0"/>
        <v>214716.6558931265</v>
      </c>
      <c r="H23" s="25"/>
    </row>
    <row r="24" spans="1:8" ht="17.25" x14ac:dyDescent="0.4">
      <c r="A24" s="31">
        <v>0.3</v>
      </c>
      <c r="B24" s="1" t="s">
        <v>31</v>
      </c>
      <c r="C24" s="26">
        <f>C23*$A$24</f>
        <v>17139.62508080155</v>
      </c>
      <c r="D24" s="26">
        <f>D23*$A$24</f>
        <v>16493.212669683257</v>
      </c>
      <c r="E24" s="26">
        <f>E23*$A$24</f>
        <v>15782.159017453136</v>
      </c>
      <c r="F24" s="26">
        <f>F23*$A$24</f>
        <v>15000</v>
      </c>
      <c r="G24" s="26">
        <f t="shared" si="0"/>
        <v>64414.996767937941</v>
      </c>
      <c r="H24" s="25"/>
    </row>
    <row r="25" spans="1:8" ht="18" thickBot="1" x14ac:dyDescent="0.45">
      <c r="A25" s="32"/>
      <c r="B25" s="33" t="s">
        <v>32</v>
      </c>
      <c r="C25" s="34">
        <f>C23-C24</f>
        <v>39992.458521870285</v>
      </c>
      <c r="D25" s="34">
        <f>D23-D24</f>
        <v>38484.162895927606</v>
      </c>
      <c r="E25" s="34">
        <f>E23-E24</f>
        <v>36825.037707390649</v>
      </c>
      <c r="F25" s="34">
        <f>F23-F24</f>
        <v>35000</v>
      </c>
      <c r="G25" s="35">
        <f t="shared" si="0"/>
        <v>150301.65912518854</v>
      </c>
      <c r="H25" s="36"/>
    </row>
    <row r="26" spans="1:8" ht="17.25" x14ac:dyDescent="0.4">
      <c r="A26" s="18" t="s">
        <v>17</v>
      </c>
      <c r="B26" s="3" t="s">
        <v>59</v>
      </c>
      <c r="C26" s="20" t="str">
        <f>'Leasee page 540'!C26</f>
        <v>2010</v>
      </c>
      <c r="D26" s="20" t="str">
        <f>'Leasee page 540'!D26</f>
        <v>2011</v>
      </c>
      <c r="E26" s="20" t="str">
        <f>'Leasee page 540'!E26</f>
        <v>2012</v>
      </c>
      <c r="F26" s="20" t="str">
        <f>'Leasee page 540'!F26</f>
        <v>2013</v>
      </c>
      <c r="G26" s="38" t="s">
        <v>16</v>
      </c>
      <c r="H26" s="25"/>
    </row>
    <row r="27" spans="1:8" x14ac:dyDescent="0.25">
      <c r="A27" s="23"/>
      <c r="B27" s="1" t="s">
        <v>23</v>
      </c>
      <c r="C27" s="24">
        <v>50000</v>
      </c>
      <c r="D27" s="24">
        <v>50000</v>
      </c>
      <c r="E27" s="24">
        <v>50000</v>
      </c>
      <c r="F27" s="24">
        <v>50000</v>
      </c>
      <c r="G27" s="24">
        <f>SUM(C27:F27)</f>
        <v>200000</v>
      </c>
      <c r="H27" s="25"/>
    </row>
    <row r="28" spans="1:8" ht="62.25" x14ac:dyDescent="0.4">
      <c r="A28" s="29" t="s">
        <v>60</v>
      </c>
      <c r="B28" s="1" t="s">
        <v>12</v>
      </c>
      <c r="C28" s="26">
        <f>C11</f>
        <v>25000</v>
      </c>
      <c r="D28" s="26">
        <f>C12</f>
        <v>25000</v>
      </c>
      <c r="E28" s="26">
        <f>C13</f>
        <v>25000</v>
      </c>
      <c r="F28" s="26">
        <f>C14</f>
        <v>25000</v>
      </c>
      <c r="G28" s="26">
        <f t="shared" ref="G28:G34" si="1">SUM(C28:F28)</f>
        <v>100000</v>
      </c>
      <c r="H28" s="25"/>
    </row>
    <row r="29" spans="1:8" x14ac:dyDescent="0.25">
      <c r="A29" s="23"/>
      <c r="B29" s="1" t="s">
        <v>26</v>
      </c>
      <c r="C29" s="24">
        <f>C27-C28</f>
        <v>25000</v>
      </c>
      <c r="D29" s="24">
        <f>D27-D28</f>
        <v>25000</v>
      </c>
      <c r="E29" s="24">
        <f>E27-E28</f>
        <v>25000</v>
      </c>
      <c r="F29" s="24">
        <f>F27-F28</f>
        <v>25000</v>
      </c>
      <c r="G29" s="24">
        <f t="shared" si="1"/>
        <v>100000</v>
      </c>
      <c r="H29" s="25"/>
    </row>
    <row r="30" spans="1:8" x14ac:dyDescent="0.25">
      <c r="A30" s="23"/>
      <c r="B30" s="1" t="s">
        <v>57</v>
      </c>
      <c r="C30" s="24">
        <v>0</v>
      </c>
      <c r="D30" s="24">
        <v>0</v>
      </c>
      <c r="E30" s="24">
        <v>0</v>
      </c>
      <c r="F30" s="24">
        <v>0</v>
      </c>
      <c r="G30" s="24">
        <f t="shared" si="1"/>
        <v>0</v>
      </c>
      <c r="H30" s="25"/>
    </row>
    <row r="31" spans="1:8" ht="32.25" x14ac:dyDescent="0.4">
      <c r="A31" s="29" t="s">
        <v>61</v>
      </c>
      <c r="B31" s="1" t="s">
        <v>58</v>
      </c>
      <c r="C31" s="26">
        <v>28679</v>
      </c>
      <c r="D31" s="26">
        <v>28679</v>
      </c>
      <c r="E31" s="26">
        <v>28679</v>
      </c>
      <c r="F31" s="26">
        <v>28679</v>
      </c>
      <c r="G31" s="27">
        <f t="shared" si="1"/>
        <v>114716</v>
      </c>
      <c r="H31" s="25" t="s">
        <v>35</v>
      </c>
    </row>
    <row r="32" spans="1:8" x14ac:dyDescent="0.25">
      <c r="A32" s="23"/>
      <c r="B32" s="1" t="s">
        <v>30</v>
      </c>
      <c r="C32" s="24">
        <f>C29+C30+C31</f>
        <v>53679</v>
      </c>
      <c r="D32" s="24">
        <f>D29+D30+D31</f>
        <v>53679</v>
      </c>
      <c r="E32" s="24">
        <f>E29+E30+E31</f>
        <v>53679</v>
      </c>
      <c r="F32" s="24">
        <f>F29+F30+F31</f>
        <v>53679</v>
      </c>
      <c r="G32" s="61">
        <f t="shared" si="1"/>
        <v>214716</v>
      </c>
      <c r="H32" s="25"/>
    </row>
    <row r="33" spans="1:8" ht="17.25" x14ac:dyDescent="0.4">
      <c r="A33" s="31">
        <v>0.3</v>
      </c>
      <c r="B33" s="1" t="s">
        <v>31</v>
      </c>
      <c r="C33" s="26">
        <f>C32*$A$24</f>
        <v>16103.699999999999</v>
      </c>
      <c r="D33" s="26">
        <f>D32*$A$24</f>
        <v>16103.699999999999</v>
      </c>
      <c r="E33" s="26">
        <f>E32*$A$24</f>
        <v>16103.699999999999</v>
      </c>
      <c r="F33" s="26">
        <f>F32*$A$24</f>
        <v>16103.699999999999</v>
      </c>
      <c r="G33" s="26">
        <f t="shared" si="1"/>
        <v>64414.799999999996</v>
      </c>
      <c r="H33" s="25"/>
    </row>
    <row r="34" spans="1:8" ht="18" thickBot="1" x14ac:dyDescent="0.45">
      <c r="A34" s="39" t="s">
        <v>36</v>
      </c>
      <c r="B34" s="33" t="s">
        <v>32</v>
      </c>
      <c r="C34" s="34">
        <f>C32-C33</f>
        <v>37575.300000000003</v>
      </c>
      <c r="D34" s="34">
        <f>D32-D33</f>
        <v>37575.300000000003</v>
      </c>
      <c r="E34" s="34">
        <f>E32-E33</f>
        <v>37575.300000000003</v>
      </c>
      <c r="F34" s="34">
        <f>F32-F33</f>
        <v>37575.300000000003</v>
      </c>
      <c r="G34" s="35">
        <f t="shared" si="1"/>
        <v>150301.20000000001</v>
      </c>
      <c r="H34" s="36"/>
    </row>
    <row r="35" spans="1:8" ht="17.25" x14ac:dyDescent="0.4">
      <c r="A35" s="18" t="s">
        <v>37</v>
      </c>
      <c r="B35" s="19" t="s">
        <v>54</v>
      </c>
      <c r="C35" s="20" t="str">
        <f>'Leasee page 540'!C35</f>
        <v>2010</v>
      </c>
      <c r="D35" s="20" t="str">
        <f>'Leasee page 540'!D35</f>
        <v>2011</v>
      </c>
      <c r="E35" s="20" t="str">
        <f>'Leasee page 540'!E35</f>
        <v>2012</v>
      </c>
      <c r="F35" s="20" t="str">
        <f>'Leasee page 540'!F35</f>
        <v>2013</v>
      </c>
      <c r="G35" s="62" t="s">
        <v>16</v>
      </c>
      <c r="H35" s="25"/>
    </row>
    <row r="36" spans="1:8" x14ac:dyDescent="0.25">
      <c r="A36" s="23"/>
      <c r="B36" s="1" t="s">
        <v>32</v>
      </c>
      <c r="C36" s="14">
        <f>C25</f>
        <v>39992.458521870285</v>
      </c>
      <c r="D36" s="14">
        <f>D25</f>
        <v>38484.162895927606</v>
      </c>
      <c r="E36" s="14">
        <f>E25</f>
        <v>36825.037707390649</v>
      </c>
      <c r="F36" s="14">
        <f>F25</f>
        <v>35000</v>
      </c>
      <c r="G36" s="63">
        <f>SUM(C36:F36)</f>
        <v>150301.65912518854</v>
      </c>
      <c r="H36" s="25"/>
    </row>
    <row r="37" spans="1:8" ht="30" x14ac:dyDescent="0.25">
      <c r="A37" s="23" t="s">
        <v>62</v>
      </c>
      <c r="B37" s="64" t="s">
        <v>63</v>
      </c>
      <c r="C37" s="14">
        <f>D11</f>
        <v>7132.083602671838</v>
      </c>
      <c r="D37" s="14">
        <f>D12-D11</f>
        <v>-2154.7080370609783</v>
      </c>
      <c r="E37" s="14">
        <f>D13-D12</f>
        <v>-2370.1788407670761</v>
      </c>
      <c r="F37" s="14">
        <f>D14-D13</f>
        <v>-2607.1967248437836</v>
      </c>
      <c r="G37" s="65">
        <f t="shared" ref="G37:G42" si="2">SUM(C37:F37)</f>
        <v>0</v>
      </c>
      <c r="H37" s="25"/>
    </row>
    <row r="38" spans="1:8" x14ac:dyDescent="0.25">
      <c r="A38" s="23"/>
      <c r="B38" s="1" t="s">
        <v>64</v>
      </c>
      <c r="C38" s="14">
        <f>C19</f>
        <v>0</v>
      </c>
      <c r="D38" s="14">
        <f>D19</f>
        <v>0</v>
      </c>
      <c r="E38" s="14">
        <f>E19</f>
        <v>0</v>
      </c>
      <c r="F38" s="14">
        <f>F19</f>
        <v>0</v>
      </c>
      <c r="G38" s="63">
        <f t="shared" si="2"/>
        <v>0</v>
      </c>
      <c r="H38" s="25"/>
    </row>
    <row r="39" spans="1:8" x14ac:dyDescent="0.25">
      <c r="A39" s="23"/>
      <c r="B39" s="48" t="s">
        <v>40</v>
      </c>
      <c r="C39" s="49">
        <f>C36-C37+C38</f>
        <v>32860.374919198446</v>
      </c>
      <c r="D39" s="49">
        <f>D36-D37+D38</f>
        <v>40638.870932988582</v>
      </c>
      <c r="E39" s="49">
        <f>E36-E37+E38</f>
        <v>39195.216548157725</v>
      </c>
      <c r="F39" s="49">
        <f>F36-F37+F38</f>
        <v>37607.196724843787</v>
      </c>
      <c r="G39" s="66">
        <f t="shared" si="2"/>
        <v>150301.65912518854</v>
      </c>
      <c r="H39" s="25"/>
    </row>
    <row r="40" spans="1:8" ht="30" x14ac:dyDescent="0.25">
      <c r="A40" s="29" t="s">
        <v>27</v>
      </c>
      <c r="B40" s="1" t="s">
        <v>65</v>
      </c>
      <c r="C40" s="14">
        <f>E4</f>
        <v>28679.163973281618</v>
      </c>
      <c r="D40" s="14">
        <f>E5</f>
        <v>21547.080370609779</v>
      </c>
      <c r="E40" s="14">
        <f>E6</f>
        <v>23701.78840767076</v>
      </c>
      <c r="F40" s="14">
        <f>E7</f>
        <v>26071.967248437835</v>
      </c>
      <c r="G40" s="65">
        <f t="shared" si="2"/>
        <v>100000</v>
      </c>
      <c r="H40" s="25"/>
    </row>
    <row r="41" spans="1:8" x14ac:dyDescent="0.25">
      <c r="A41" s="23"/>
      <c r="B41" s="50" t="s">
        <v>66</v>
      </c>
      <c r="C41" s="51">
        <f>C40</f>
        <v>28679.163973281618</v>
      </c>
      <c r="D41" s="51">
        <f>D40</f>
        <v>21547.080370609779</v>
      </c>
      <c r="E41" s="51">
        <f>E40</f>
        <v>23701.78840767076</v>
      </c>
      <c r="F41" s="51">
        <f>F40</f>
        <v>26071.967248437835</v>
      </c>
      <c r="G41" s="67">
        <f t="shared" si="2"/>
        <v>100000</v>
      </c>
      <c r="H41" s="25"/>
    </row>
    <row r="42" spans="1:8" ht="15.75" thickBot="1" x14ac:dyDescent="0.3">
      <c r="A42" s="32"/>
      <c r="B42" s="33" t="s">
        <v>43</v>
      </c>
      <c r="C42" s="45">
        <f>C39+C41</f>
        <v>61539.538892480065</v>
      </c>
      <c r="D42" s="45">
        <f>D39+D41</f>
        <v>62185.951303598362</v>
      </c>
      <c r="E42" s="45">
        <f>E39+E41</f>
        <v>62897.004955828481</v>
      </c>
      <c r="F42" s="45">
        <f>F39+F41</f>
        <v>63679.163973281626</v>
      </c>
      <c r="G42" s="68">
        <f t="shared" si="2"/>
        <v>250301.65912518854</v>
      </c>
      <c r="H42" s="36"/>
    </row>
    <row r="43" spans="1:8" ht="17.25" x14ac:dyDescent="0.4">
      <c r="A43" s="37" t="s">
        <v>37</v>
      </c>
      <c r="B43" s="3" t="s">
        <v>59</v>
      </c>
      <c r="C43" s="52" t="str">
        <f>C35</f>
        <v>2010</v>
      </c>
      <c r="D43" s="52" t="str">
        <f t="shared" ref="D43:F43" si="3">D35</f>
        <v>2011</v>
      </c>
      <c r="E43" s="52" t="str">
        <f t="shared" si="3"/>
        <v>2012</v>
      </c>
      <c r="F43" s="52" t="str">
        <f t="shared" si="3"/>
        <v>2013</v>
      </c>
      <c r="G43" s="69" t="s">
        <v>16</v>
      </c>
      <c r="H43" s="25"/>
    </row>
    <row r="44" spans="1:8" x14ac:dyDescent="0.25">
      <c r="A44" s="23"/>
      <c r="B44" s="1" t="s">
        <v>32</v>
      </c>
      <c r="C44" s="14">
        <f>C34</f>
        <v>37575.300000000003</v>
      </c>
      <c r="D44" s="14">
        <f>D34</f>
        <v>37575.300000000003</v>
      </c>
      <c r="E44" s="14">
        <f>E34</f>
        <v>37575.300000000003</v>
      </c>
      <c r="F44" s="14">
        <f>F34</f>
        <v>37575.300000000003</v>
      </c>
      <c r="G44" s="63">
        <f>SUM(C44:F44)</f>
        <v>150301.20000000001</v>
      </c>
      <c r="H44" s="25"/>
    </row>
    <row r="45" spans="1:8" ht="30" x14ac:dyDescent="0.25">
      <c r="A45" s="23"/>
      <c r="B45" s="64" t="s">
        <v>63</v>
      </c>
      <c r="C45" s="14">
        <v>0</v>
      </c>
      <c r="D45" s="14">
        <v>0</v>
      </c>
      <c r="E45" s="14">
        <v>0</v>
      </c>
      <c r="F45" s="14">
        <v>0</v>
      </c>
      <c r="G45" s="65">
        <f t="shared" ref="G45:G50" si="4">SUM(C45:F45)</f>
        <v>0</v>
      </c>
      <c r="H45" s="25"/>
    </row>
    <row r="46" spans="1:8" ht="45" x14ac:dyDescent="0.25">
      <c r="A46" s="29" t="s">
        <v>67</v>
      </c>
      <c r="B46" s="1" t="s">
        <v>64</v>
      </c>
      <c r="C46" s="14">
        <f>C28</f>
        <v>25000</v>
      </c>
      <c r="D46" s="14">
        <f>D28</f>
        <v>25000</v>
      </c>
      <c r="E46" s="14">
        <f>E28</f>
        <v>25000</v>
      </c>
      <c r="F46" s="14">
        <f>F28</f>
        <v>25000</v>
      </c>
      <c r="G46" s="63">
        <f t="shared" si="4"/>
        <v>100000</v>
      </c>
      <c r="H46" s="25"/>
    </row>
    <row r="47" spans="1:8" x14ac:dyDescent="0.25">
      <c r="A47" s="23"/>
      <c r="B47" s="70" t="s">
        <v>40</v>
      </c>
      <c r="C47" s="71">
        <f>C44-C45+C46</f>
        <v>62575.3</v>
      </c>
      <c r="D47" s="71">
        <f>D44-D45+D46</f>
        <v>62575.3</v>
      </c>
      <c r="E47" s="71">
        <f>E44-E45+E46</f>
        <v>62575.3</v>
      </c>
      <c r="F47" s="71">
        <f>F44-F45+F46</f>
        <v>62575.3</v>
      </c>
      <c r="G47" s="72">
        <f t="shared" si="4"/>
        <v>250301.2</v>
      </c>
      <c r="H47" s="25"/>
    </row>
    <row r="48" spans="1:8" x14ac:dyDescent="0.25">
      <c r="A48" s="23"/>
      <c r="B48" s="1" t="s">
        <v>65</v>
      </c>
      <c r="C48" s="14">
        <v>0</v>
      </c>
      <c r="D48" s="14">
        <v>0</v>
      </c>
      <c r="E48" s="14">
        <v>0</v>
      </c>
      <c r="F48" s="14">
        <v>0</v>
      </c>
      <c r="G48" s="65">
        <f t="shared" si="4"/>
        <v>0</v>
      </c>
      <c r="H48" s="25"/>
    </row>
    <row r="49" spans="1:8" x14ac:dyDescent="0.25">
      <c r="A49" s="23"/>
      <c r="B49" s="43" t="s">
        <v>66</v>
      </c>
      <c r="C49" s="44">
        <f>C48</f>
        <v>0</v>
      </c>
      <c r="D49" s="44">
        <f>D48</f>
        <v>0</v>
      </c>
      <c r="E49" s="44">
        <f>E48</f>
        <v>0</v>
      </c>
      <c r="F49" s="44">
        <f>F48</f>
        <v>0</v>
      </c>
      <c r="G49" s="73">
        <f t="shared" si="4"/>
        <v>0</v>
      </c>
      <c r="H49" s="25"/>
    </row>
    <row r="50" spans="1:8" ht="15.75" thickBot="1" x14ac:dyDescent="0.3">
      <c r="A50" s="39" t="s">
        <v>36</v>
      </c>
      <c r="B50" s="33" t="s">
        <v>43</v>
      </c>
      <c r="C50" s="45">
        <f>C47+C49</f>
        <v>62575.3</v>
      </c>
      <c r="D50" s="45">
        <f>D47+D49</f>
        <v>62575.3</v>
      </c>
      <c r="E50" s="45">
        <f>E47+E49</f>
        <v>62575.3</v>
      </c>
      <c r="F50" s="45">
        <f>F47+F49</f>
        <v>62575.3</v>
      </c>
      <c r="G50" s="68">
        <f t="shared" si="4"/>
        <v>250301.2</v>
      </c>
      <c r="H50" s="36"/>
    </row>
    <row r="51" spans="1:8" x14ac:dyDescent="0.25">
      <c r="C51" s="74"/>
      <c r="D51" s="74"/>
      <c r="E51" s="74"/>
      <c r="F51" s="74"/>
      <c r="G51" s="74"/>
    </row>
    <row r="52" spans="1:8" ht="17.25" x14ac:dyDescent="0.4">
      <c r="B52" s="52" t="s">
        <v>44</v>
      </c>
      <c r="C52" s="52" t="str">
        <f>C43</f>
        <v>2010</v>
      </c>
      <c r="D52" s="52" t="str">
        <f t="shared" ref="D52:F52" si="5">D43</f>
        <v>2011</v>
      </c>
      <c r="E52" s="52" t="str">
        <f t="shared" si="5"/>
        <v>2012</v>
      </c>
      <c r="F52" s="52" t="str">
        <f t="shared" si="5"/>
        <v>2013</v>
      </c>
      <c r="G52" s="38"/>
    </row>
    <row r="53" spans="1:8" x14ac:dyDescent="0.25">
      <c r="A53" s="1" t="s">
        <v>45</v>
      </c>
      <c r="B53" s="13">
        <v>0</v>
      </c>
      <c r="C53" s="13">
        <f>C25</f>
        <v>39992.458521870285</v>
      </c>
      <c r="D53" s="13">
        <f>D25+C53</f>
        <v>78476.621417797898</v>
      </c>
      <c r="E53" s="13">
        <f>E25+D53</f>
        <v>115301.65912518854</v>
      </c>
      <c r="F53" s="53">
        <f>F25+E53</f>
        <v>150301.65912518854</v>
      </c>
      <c r="G53" s="54"/>
    </row>
    <row r="54" spans="1:8" x14ac:dyDescent="0.25">
      <c r="A54" s="1" t="s">
        <v>46</v>
      </c>
      <c r="B54" s="55">
        <v>200000</v>
      </c>
      <c r="C54" s="55">
        <v>200000</v>
      </c>
      <c r="D54" s="55">
        <v>200000</v>
      </c>
      <c r="E54" s="55">
        <v>200000</v>
      </c>
      <c r="F54" s="55">
        <v>200000</v>
      </c>
      <c r="G54" s="54"/>
    </row>
    <row r="55" spans="1:8" x14ac:dyDescent="0.25">
      <c r="A55" s="1" t="s">
        <v>47</v>
      </c>
      <c r="B55" s="13">
        <f>SUM(B53:B54)</f>
        <v>200000</v>
      </c>
      <c r="C55" s="13">
        <f>SUM(C53:C54)</f>
        <v>239992.45852187029</v>
      </c>
      <c r="D55" s="13">
        <f>SUM(D53:D54)</f>
        <v>278476.62141779787</v>
      </c>
      <c r="E55" s="13">
        <f>SUM(E53:E54)</f>
        <v>315301.65912518854</v>
      </c>
      <c r="F55" s="56">
        <f>SUM(F53:F54)</f>
        <v>350301.65912518854</v>
      </c>
      <c r="G55" s="54"/>
    </row>
    <row r="56" spans="1:8" x14ac:dyDescent="0.25">
      <c r="B56" s="14"/>
      <c r="C56" s="14"/>
      <c r="D56" s="14"/>
      <c r="E56" s="14"/>
      <c r="F56" s="14"/>
    </row>
    <row r="57" spans="1:8" ht="17.25" x14ac:dyDescent="0.4">
      <c r="B57" s="57" t="s">
        <v>44</v>
      </c>
      <c r="C57" s="57" t="str">
        <f>C52</f>
        <v>2010</v>
      </c>
      <c r="D57" s="57" t="str">
        <f t="shared" ref="D57:F57" si="6">D52</f>
        <v>2011</v>
      </c>
      <c r="E57" s="57" t="str">
        <f t="shared" si="6"/>
        <v>2012</v>
      </c>
      <c r="F57" s="57" t="str">
        <f t="shared" si="6"/>
        <v>2013</v>
      </c>
    </row>
    <row r="58" spans="1:8" x14ac:dyDescent="0.25">
      <c r="A58" s="1" t="s">
        <v>45</v>
      </c>
      <c r="B58" s="13">
        <v>0</v>
      </c>
      <c r="C58" s="13">
        <f>C34</f>
        <v>37575.300000000003</v>
      </c>
      <c r="D58" s="13">
        <f>D34+C58</f>
        <v>75150.600000000006</v>
      </c>
      <c r="E58" s="13">
        <f>E34+D58</f>
        <v>112725.90000000001</v>
      </c>
      <c r="F58" s="53">
        <f>F34+E58</f>
        <v>150301.20000000001</v>
      </c>
    </row>
    <row r="59" spans="1:8" x14ac:dyDescent="0.25">
      <c r="A59" s="1" t="s">
        <v>46</v>
      </c>
      <c r="B59" s="55">
        <v>200000</v>
      </c>
      <c r="C59" s="55">
        <v>200000</v>
      </c>
      <c r="D59" s="55">
        <v>200000</v>
      </c>
      <c r="E59" s="55">
        <v>200000</v>
      </c>
      <c r="F59" s="55">
        <v>200000</v>
      </c>
    </row>
    <row r="60" spans="1:8" x14ac:dyDescent="0.25">
      <c r="A60" s="1" t="s">
        <v>47</v>
      </c>
      <c r="B60" s="13">
        <f>SUM(B58:B59)</f>
        <v>200000</v>
      </c>
      <c r="C60" s="13">
        <f>SUM(C58:C59)</f>
        <v>237575.3</v>
      </c>
      <c r="D60" s="13">
        <f>SUM(D58:D59)</f>
        <v>275150.59999999998</v>
      </c>
      <c r="E60" s="13">
        <f>SUM(E58:E59)</f>
        <v>312725.90000000002</v>
      </c>
      <c r="F60" s="56">
        <f>SUM(F58:F59)</f>
        <v>350301.2</v>
      </c>
    </row>
    <row r="62" spans="1:8" x14ac:dyDescent="0.25">
      <c r="B62" s="3" t="s">
        <v>68</v>
      </c>
      <c r="C62" s="58">
        <f>C25/((C55+B55)/2)</f>
        <v>0.18178701815127776</v>
      </c>
      <c r="D62" s="58">
        <f>D25/((D55+C55)/2)</f>
        <v>0.14845306840826777</v>
      </c>
      <c r="E62" s="58">
        <f>E25/((E55+D55)/2)</f>
        <v>0.12403632437924683</v>
      </c>
      <c r="F62" s="58">
        <f>F25/((F55+E55)/2)</f>
        <v>0.10516774493252813</v>
      </c>
    </row>
    <row r="63" spans="1:8" x14ac:dyDescent="0.25">
      <c r="B63" s="3" t="s">
        <v>69</v>
      </c>
      <c r="C63" s="58">
        <f>C34/((B60+C60)/2)</f>
        <v>0.17174324053482912</v>
      </c>
      <c r="D63" s="58">
        <f>D34/((C60+D60)/2)</f>
        <v>0.14657071156342991</v>
      </c>
      <c r="E63" s="58">
        <f>E34/((D60+E60)/2)</f>
        <v>0.12783399234363002</v>
      </c>
      <c r="F63" s="58">
        <f>F34/((E60+F60)/2)</f>
        <v>0.11334468832420273</v>
      </c>
    </row>
    <row r="65" spans="2:6" x14ac:dyDescent="0.25">
      <c r="B65" s="3" t="s">
        <v>70</v>
      </c>
      <c r="C65" s="14">
        <f>C25</f>
        <v>39992.458521870285</v>
      </c>
      <c r="D65" s="14">
        <f>D25</f>
        <v>38484.162895927606</v>
      </c>
      <c r="E65" s="14">
        <f>E25</f>
        <v>36825.037707390649</v>
      </c>
      <c r="F65" s="14">
        <f>F25</f>
        <v>35000</v>
      </c>
    </row>
    <row r="66" spans="2:6" x14ac:dyDescent="0.25">
      <c r="B66" s="3" t="s">
        <v>71</v>
      </c>
      <c r="C66" s="14">
        <f>C34</f>
        <v>37575.300000000003</v>
      </c>
      <c r="D66" s="14">
        <f>D34</f>
        <v>37575.300000000003</v>
      </c>
      <c r="E66" s="14">
        <f>E34</f>
        <v>37575.300000000003</v>
      </c>
      <c r="F66" s="14">
        <f>F34</f>
        <v>37575.300000000003</v>
      </c>
    </row>
    <row r="67" spans="2:6" x14ac:dyDescent="0.25">
      <c r="C67" s="14"/>
      <c r="D67" s="14"/>
      <c r="E67" s="14"/>
      <c r="F67" s="14"/>
    </row>
    <row r="68" spans="2:6" x14ac:dyDescent="0.25">
      <c r="B68" s="3" t="s">
        <v>72</v>
      </c>
      <c r="C68" s="14">
        <f>C39</f>
        <v>32860.374919198446</v>
      </c>
      <c r="D68" s="14">
        <f>D39</f>
        <v>40638.870932988582</v>
      </c>
      <c r="E68" s="14">
        <f>E39</f>
        <v>39195.216548157725</v>
      </c>
      <c r="F68" s="14">
        <f>F39</f>
        <v>37607.196724843787</v>
      </c>
    </row>
    <row r="69" spans="2:6" x14ac:dyDescent="0.25">
      <c r="B69" s="3" t="s">
        <v>73</v>
      </c>
      <c r="C69" s="14">
        <f>C47</f>
        <v>62575.3</v>
      </c>
      <c r="D69" s="14">
        <f>D47</f>
        <v>62575.3</v>
      </c>
      <c r="E69" s="14">
        <f>E47</f>
        <v>62575.3</v>
      </c>
      <c r="F69" s="14">
        <f>F47</f>
        <v>62575.3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Leasee page 540</vt:lpstr>
      <vt:lpstr>Leasor page 550</vt:lpstr>
      <vt:lpstr>'Leasee page 540'!Print_Area</vt:lpstr>
      <vt:lpstr>'Leasor page 550'!Print_Area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2021-04-09T13:19:32Z</dcterms:created>
  <dcterms:modified xsi:type="dcterms:W3CDTF">2021-04-09T13:19:55Z</dcterms:modified>
</cp:coreProperties>
</file>